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180\AbaNiroo\بازرسی\1404\ساتبا-\شرکتهای بازرسی\"/>
    </mc:Choice>
  </mc:AlternateContent>
  <xr:revisionPtr revIDLastSave="0" documentId="13_ncr:1_{6A99A5DD-C21B-4041-8405-6FE0114A3255}" xr6:coauthVersionLast="47" xr6:coauthVersionMax="47" xr10:uidLastSave="{00000000-0000-0000-0000-000000000000}"/>
  <bookViews>
    <workbookView xWindow="-120" yWindow="-120" windowWidth="21840" windowHeight="13140" firstSheet="2" activeTab="2" xr2:uid="{00000000-000D-0000-FFFF-FFFF00000000}"/>
  </bookViews>
  <sheets>
    <sheet name="اطلاعات پایه" sheetId="21" state="veryHidden" r:id="rId1"/>
    <sheet name="اطلاعات پایه " sheetId="30" state="hidden" r:id="rId2"/>
    <sheet name="امتیاز کل" sheetId="1" r:id="rId3"/>
    <sheet name="اطلاعات ثبتی شرکت" sheetId="24" r:id="rId4"/>
    <sheet name="تجربه (سابقه اجرائی) بازرس" sheetId="20" r:id="rId5"/>
    <sheet name="ارزیابی کارفرمایان قبلی" sheetId="4" r:id="rId6"/>
    <sheet name="ساختار سازمانی " sheetId="6" r:id="rId7"/>
    <sheet name="سوابق آموزشی و تجهیزات فنی" sheetId="7" r:id="rId8"/>
    <sheet name="امتیاز مالی" sheetId="2" r:id="rId9"/>
    <sheet name="نظام مدیریت کیفیت" sheetId="8" r:id="rId10"/>
    <sheet name="دارابودن شعب عضویت در مراجع و" sheetId="23" r:id="rId11"/>
  </sheets>
  <externalReferences>
    <externalReference r:id="rId12"/>
  </externalReferences>
  <definedNames>
    <definedName name="M_1" localSheetId="1">'[1]اطلاعات پایه'!$F$10:$F$11</definedName>
    <definedName name="M_1">#REF!</definedName>
    <definedName name="M_2">#REF!</definedName>
    <definedName name="MENU" localSheetId="1">'[1]اطلاعات پایه'!$F$10:$F$11</definedName>
    <definedName name="MENU">#REF!</definedName>
    <definedName name="_xlnm.Print_Area" localSheetId="8">'امتیاز مالی'!$A$1:$L$2</definedName>
    <definedName name="_xlnm.Print_Area" localSheetId="7">'سوابق آموزشی و تجهیزات فنی'!$A$1:$G$1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E7" i="23"/>
  <c r="E6" i="23"/>
  <c r="D6" i="7"/>
  <c r="G8" i="23" l="1"/>
  <c r="J8" i="23" s="1"/>
  <c r="I5" i="1"/>
  <c r="E6" i="8" l="1"/>
  <c r="E19" i="8"/>
  <c r="E18" i="8"/>
  <c r="E17" i="8"/>
  <c r="E16" i="8"/>
  <c r="E15" i="8"/>
  <c r="E14" i="8"/>
  <c r="G8" i="7"/>
  <c r="I8" i="7" s="1"/>
  <c r="G4" i="2"/>
  <c r="H12" i="2" l="1"/>
  <c r="K12" i="2" s="1"/>
  <c r="M39" i="30" l="1"/>
  <c r="N39" i="30"/>
  <c r="O39" i="30"/>
  <c r="H19" i="6" s="1"/>
  <c r="M40" i="30"/>
  <c r="N40" i="30"/>
  <c r="O40" i="30"/>
  <c r="M41" i="30"/>
  <c r="N41" i="30"/>
  <c r="O41" i="30"/>
  <c r="M42" i="30"/>
  <c r="N42" i="30"/>
  <c r="O42" i="30"/>
  <c r="H22" i="6" s="1"/>
  <c r="M43" i="30"/>
  <c r="N43" i="30"/>
  <c r="O43" i="30"/>
  <c r="M44" i="30"/>
  <c r="N44" i="30"/>
  <c r="O44" i="30"/>
  <c r="H24" i="6" s="1"/>
  <c r="M45" i="30"/>
  <c r="N45" i="30"/>
  <c r="O45" i="30"/>
  <c r="H25" i="6" s="1"/>
  <c r="M46" i="30"/>
  <c r="N46" i="30"/>
  <c r="O46" i="30"/>
  <c r="H26" i="6" s="1"/>
  <c r="M47" i="30"/>
  <c r="N47" i="30"/>
  <c r="O47" i="30"/>
  <c r="H27" i="6" s="1"/>
  <c r="M48" i="30"/>
  <c r="N48" i="30"/>
  <c r="O48" i="30"/>
  <c r="H28" i="6" s="1"/>
  <c r="H21" i="6" l="1"/>
  <c r="H23" i="6"/>
  <c r="I23" i="6" s="1"/>
  <c r="H20" i="6"/>
  <c r="I20" i="6" s="1"/>
  <c r="I19" i="6"/>
  <c r="I22" i="6"/>
  <c r="I24" i="6"/>
  <c r="I25" i="6"/>
  <c r="I26" i="6"/>
  <c r="I27" i="6"/>
  <c r="I28" i="6"/>
  <c r="I21" i="6" l="1"/>
  <c r="E9" i="6"/>
  <c r="F9" i="6"/>
  <c r="F10" i="6"/>
  <c r="H10" i="6" l="1"/>
  <c r="K10" i="6" s="1"/>
  <c r="G6" i="20" l="1"/>
  <c r="G5" i="20"/>
  <c r="G4" i="20"/>
  <c r="J5" i="20" l="1"/>
  <c r="M5" i="20" s="1"/>
  <c r="K18" i="4" l="1"/>
  <c r="K16" i="4"/>
  <c r="N18" i="4" l="1"/>
  <c r="O18" i="4"/>
  <c r="N17" i="4"/>
  <c r="O17" i="4"/>
  <c r="N16" i="4"/>
  <c r="O16" i="4"/>
  <c r="O19" i="4" l="1"/>
  <c r="N19" i="4"/>
  <c r="L18" i="4" l="1"/>
  <c r="M18" i="4"/>
  <c r="L16" i="4"/>
  <c r="M16" i="4"/>
  <c r="L17" i="4"/>
  <c r="M17" i="4"/>
  <c r="K17" i="4"/>
  <c r="M19" i="4" l="1"/>
  <c r="K19" i="4"/>
  <c r="L19" i="4"/>
  <c r="E20" i="8"/>
  <c r="N24" i="4" l="1"/>
  <c r="E7" i="8"/>
  <c r="G7" i="8" s="1"/>
  <c r="J7" i="8" s="1"/>
  <c r="Q24" i="4"/>
  <c r="D16" i="1" l="1"/>
</calcChain>
</file>

<file path=xl/sharedStrings.xml><?xml version="1.0" encoding="utf-8"?>
<sst xmlns="http://schemas.openxmlformats.org/spreadsheetml/2006/main" count="415" uniqueCount="238">
  <si>
    <t>ردیف</t>
  </si>
  <si>
    <t>امتیاز</t>
  </si>
  <si>
    <t>ملاحظات</t>
  </si>
  <si>
    <t>توان مالی</t>
  </si>
  <si>
    <t>امتیاز کل</t>
  </si>
  <si>
    <t>عنوان ارزیابی</t>
  </si>
  <si>
    <t>عالی</t>
  </si>
  <si>
    <t>خوب</t>
  </si>
  <si>
    <t>متوسط</t>
  </si>
  <si>
    <t>ضعیف</t>
  </si>
  <si>
    <t>سال</t>
  </si>
  <si>
    <t>ساختار سازمانی</t>
  </si>
  <si>
    <t>نظام مدیریت کیفیت</t>
  </si>
  <si>
    <t>تجربه / سابقه اجرایی</t>
  </si>
  <si>
    <t>رديف</t>
  </si>
  <si>
    <t>معیارهای ارزیابی</t>
  </si>
  <si>
    <t>خیلی خوب</t>
  </si>
  <si>
    <t>سال شروع</t>
  </si>
  <si>
    <t>نام پروژه:</t>
  </si>
  <si>
    <t>مدت قرارداد:</t>
  </si>
  <si>
    <t>نام کارفرما:</t>
  </si>
  <si>
    <t>تاریخ شروع:</t>
  </si>
  <si>
    <t>نشانی کارفرما:</t>
  </si>
  <si>
    <t>تاریخ تحویل:</t>
  </si>
  <si>
    <t>نام مشاور:</t>
  </si>
  <si>
    <t>شماره قرارداد:</t>
  </si>
  <si>
    <t>عنوان</t>
  </si>
  <si>
    <t>پروژه 1</t>
  </si>
  <si>
    <t>پروژه 2</t>
  </si>
  <si>
    <t>پروژه 3</t>
  </si>
  <si>
    <t>پروژه 4</t>
  </si>
  <si>
    <t>پروژه 5</t>
  </si>
  <si>
    <t xml:space="preserve">امتیاز </t>
  </si>
  <si>
    <t xml:space="preserve">جمع امتیاز ارزیابی </t>
  </si>
  <si>
    <t>نام و نام خانوادگي</t>
  </si>
  <si>
    <t>رشته</t>
  </si>
  <si>
    <t>عوامل ارزيابي کارفرمایان قبلی</t>
  </si>
  <si>
    <t>برق</t>
  </si>
  <si>
    <t>مکانیک</t>
  </si>
  <si>
    <t>عمران</t>
  </si>
  <si>
    <t>سایر رشته های مهندسی</t>
  </si>
  <si>
    <t>مقطع</t>
  </si>
  <si>
    <t>دکترا</t>
  </si>
  <si>
    <t>کارشناسی ارشد</t>
  </si>
  <si>
    <t>کارشناسی</t>
  </si>
  <si>
    <t>مقطع تحصیلی</t>
  </si>
  <si>
    <t>هر نوع گواهینامه تخصصی مرتبط 1 امتیاز مجموعاً 5</t>
  </si>
  <si>
    <t>شرح گواهی‌نامه کیفیت</t>
  </si>
  <si>
    <t>تصویر گواهی‌نامه‌های کیفیت ضمیمه‌ی اسناد گردد.</t>
  </si>
  <si>
    <t>سیستم مدیریت اطلاعات</t>
  </si>
  <si>
    <t>دارد/ندارد</t>
  </si>
  <si>
    <t>دارد</t>
  </si>
  <si>
    <t>ندارد</t>
  </si>
  <si>
    <t>بله</t>
  </si>
  <si>
    <t>خیر</t>
  </si>
  <si>
    <t>وضعیت اعتبار</t>
  </si>
  <si>
    <t>ضریب تعدیل</t>
  </si>
  <si>
    <t>نصاب معاملات متوسط سال 1401</t>
  </si>
  <si>
    <t>نسبت برابر نصاب معاملات متوسط</t>
  </si>
  <si>
    <t xml:space="preserve">2 برابر </t>
  </si>
  <si>
    <t xml:space="preserve">1 برابر </t>
  </si>
  <si>
    <t xml:space="preserve">3 برابر </t>
  </si>
  <si>
    <t xml:space="preserve">4 برابر </t>
  </si>
  <si>
    <t xml:space="preserve">5 برابر </t>
  </si>
  <si>
    <t xml:space="preserve">6 برابر </t>
  </si>
  <si>
    <t xml:space="preserve">7 برابر </t>
  </si>
  <si>
    <t xml:space="preserve">8 برابر </t>
  </si>
  <si>
    <t xml:space="preserve">9 برابر </t>
  </si>
  <si>
    <t xml:space="preserve">10 برابر </t>
  </si>
  <si>
    <t>فتوولتائیک</t>
  </si>
  <si>
    <t>غیرفتوولتائیک</t>
  </si>
  <si>
    <t>پروژه‌های فتوولتائیک</t>
  </si>
  <si>
    <t>پروژه‌های غیرفتوولتائیک</t>
  </si>
  <si>
    <t>""</t>
  </si>
  <si>
    <t xml:space="preserve">کیفیت کار-کفایت کارکنان </t>
  </si>
  <si>
    <t>تحقق اهداف طبق برنامه رمانبندی پروژه</t>
  </si>
  <si>
    <t>مجموع</t>
  </si>
  <si>
    <t>هیات مدیره</t>
  </si>
  <si>
    <t>مدیرعامل</t>
  </si>
  <si>
    <t>مدیر</t>
  </si>
  <si>
    <t>امتیاز کسب شده</t>
  </si>
  <si>
    <t xml:space="preserve"> اطلاعات عمومي و ثبتي شركت</t>
  </si>
  <si>
    <t>نام شرکت</t>
  </si>
  <si>
    <t>تاريخ، شماره و محل ثبت شرکت</t>
  </si>
  <si>
    <t>رئيس هيأت مديره</t>
  </si>
  <si>
    <t>نام و نام خانوادگی:</t>
  </si>
  <si>
    <t>مدرك و رشته تحصيلي:</t>
  </si>
  <si>
    <t>سابقه كار در این سمت:</t>
  </si>
  <si>
    <t>سال اخذ مدرك:</t>
  </si>
  <si>
    <t>سابقه كار در اين سمت:</t>
  </si>
  <si>
    <t>رابط پروژه برای مکاتبات</t>
  </si>
  <si>
    <t>شماره ثابت:
شماره همراه:
ایمیل:</t>
  </si>
  <si>
    <t>نام سخت افزار</t>
  </si>
  <si>
    <t>ارزيابي كارفرمايان قبلي (حسن سابقه در كارهاي قبلي)</t>
  </si>
  <si>
    <t>سوابق آموزشی و تجهیزات فنی</t>
  </si>
  <si>
    <t xml:space="preserve">نظام مدیریت کیفیت </t>
  </si>
  <si>
    <t xml:space="preserve">دارابودن شعب / عضویت در مراجع و انجمن‌های رسمی </t>
  </si>
  <si>
    <t>امتیاز کل ارزیابی صلاحیت بازرسان  حوزه انرژی تجدید پذیر</t>
  </si>
  <si>
    <t>توضیحات: تنها سلولهای رنگی می بایست تکمیل شوند.
سلولهای آبی بر اساس لیست کشویی تکمیل شوند.
سلولهای زرد توسط کاربر تکمیل شوند.</t>
  </si>
  <si>
    <t>معیار ارزیابی صلاحیت سازندگان</t>
  </si>
  <si>
    <t>وزن معیار در امتیاز کل</t>
  </si>
  <si>
    <t>امتیاز مکتسبه</t>
  </si>
  <si>
    <t>اعضاء هيأت مديره</t>
  </si>
  <si>
    <t>آخرين دارندگان امضاي مجاز</t>
  </si>
  <si>
    <t xml:space="preserve"> (شعبه) داخلی/ بین‌المللی (در صورت وجود) </t>
  </si>
  <si>
    <t>سال تاسیس</t>
  </si>
  <si>
    <t xml:space="preserve"> شناسه ملی، کد پستی و کد اقتصادی</t>
  </si>
  <si>
    <t>زمینه کاری</t>
  </si>
  <si>
    <t xml:space="preserve">نشاني </t>
  </si>
  <si>
    <t>شماره دورنگار</t>
  </si>
  <si>
    <t>شماره تلفن</t>
  </si>
  <si>
    <t>نشاني الكترونيكي و وب سایت :</t>
  </si>
  <si>
    <r>
      <rPr>
        <b/>
        <sz val="18"/>
        <color rgb="FF000000"/>
        <rFont val="Times New Roman"/>
        <family val="1"/>
      </rPr>
      <t> </t>
    </r>
    <r>
      <rPr>
        <sz val="18"/>
        <color theme="1"/>
        <rFont val="B Mitra"/>
        <charset val="178"/>
      </rPr>
      <t>امتياز تجربه (</t>
    </r>
    <r>
      <rPr>
        <sz val="18"/>
        <color rgb="FF000000"/>
        <rFont val="B Mitra"/>
        <charset val="178"/>
      </rPr>
      <t>سابقه اجرائي) شركت‌ها براساس پروژه‌هاي مرتبط یا مشابه در رشته و زمينه كار طي پنج سال گذشته و براساس جدول فوق محاسبه مي‌گردد.</t>
    </r>
  </si>
  <si>
    <t>1- 	تجربه (سابقه اجرائی) بازرس (30 امتیاز)</t>
  </si>
  <si>
    <t xml:space="preserve">امتیاز هر معیار </t>
  </si>
  <si>
    <t>بازرسی خط تولید در زمینه مورد نظر</t>
  </si>
  <si>
    <t>بازرسی محصول  در زمینه مورد نظر</t>
  </si>
  <si>
    <t>بازرسی خط تولید یا محصول در سایر صنایع (نیروگاه‌ها، نفت و گاز، پتروشیمی، صنایع فولاد و فلزات سنگین ، تاسیسات حرارتی و برودتی)</t>
  </si>
  <si>
    <t xml:space="preserve">ارزیابی سابقه اجرائی بازرس، با تکمیل جدول شماره یک پیوست انجام خواهد شد.     </t>
  </si>
  <si>
    <t xml:space="preserve">داشتن سوابق بازرسی‌ در بخش واردات برای بازرسان داخلی مشمول دریافت ضریب تشویقی 3/1 در هر کار خواهد شد. </t>
  </si>
  <si>
    <t>راهنمای تکمیل فرم سابقه:</t>
  </si>
  <si>
    <t xml:space="preserve">كيفيت ارائه خدمات بازرسی </t>
  </si>
  <si>
    <t>كفايت كاركنان كليدي</t>
  </si>
  <si>
    <t>تحقق اهداف (ميزان پايبندي بازرس به تعهدات قراردادی)</t>
  </si>
  <si>
    <t>ارزیابی صلاحیت بازرسان  حوزه انرژی تجدید پذیر</t>
  </si>
  <si>
    <t>2-	ارزيابي كارفرمايان قبلي  (12 امتیاز)</t>
  </si>
  <si>
    <t>جدول مربوط به امتیازدهی در جدول شماره 2 پیوست آورده شده است.</t>
  </si>
  <si>
    <t xml:space="preserve">جدول2- عوامل ارزيابي کارفرمایان قبلی </t>
  </si>
  <si>
    <t>تعداد بازرسی</t>
  </si>
  <si>
    <t>امتیاز وزنی</t>
  </si>
  <si>
    <r>
      <t xml:space="preserve">	</t>
    </r>
    <r>
      <rPr>
        <b/>
        <sz val="16"/>
        <color theme="1"/>
        <rFont val="B Nazanin"/>
        <charset val="178"/>
      </rPr>
      <t xml:space="preserve">راهنمای تکمیل فرم : </t>
    </r>
    <r>
      <rPr>
        <sz val="16"/>
        <color theme="1"/>
        <rFont val="B Nazanin"/>
        <charset val="178"/>
      </rPr>
      <t xml:space="preserve">
کارهای انجام شده در 5 سال قبل به شرح زیر ملاک عمل قرار می‌گیرد.
	جهت بررسي حسن سابقه، ارائه برگه‌هاي تأئيديه‌كارفرمايان گذشته (بهمراه مهر و امضاء) با ذكر معيار ضروري است، برگه‌هاي فاقد مهرو امضاء كارفرمايان بررسي نخواهند گرديد.
	امتياز هر پروژه بازرسی (E) = جمع امتيازات رديف‌هاي 2،1و3
 =  امتياز ارزيابي
n= تعداد پروژه‌ها (حداقل تعداد پروژه‌ها 3 مي‌باشد)</t>
    </r>
  </si>
  <si>
    <t>موضوع قرارداد</t>
  </si>
  <si>
    <t>نام کارفرما</t>
  </si>
  <si>
    <t xml:space="preserve">سال شروع </t>
  </si>
  <si>
    <t>سال خاتمه</t>
  </si>
  <si>
    <t>نوع پیمان</t>
  </si>
  <si>
    <t>در حال اجرا</t>
  </si>
  <si>
    <t>تقریبا مشابه</t>
  </si>
  <si>
    <t xml:space="preserve">خوب </t>
  </si>
  <si>
    <t>0.5</t>
  </si>
  <si>
    <t xml:space="preserve">متوسط </t>
  </si>
  <si>
    <t>وضعیت پیمان</t>
  </si>
  <si>
    <t>اتمام یافته</t>
  </si>
  <si>
    <t>مشابه</t>
  </si>
  <si>
    <t>مالیات</t>
  </si>
  <si>
    <t>ضرایب</t>
  </si>
  <si>
    <t>مالیات تعدیل شده</t>
  </si>
  <si>
    <r>
      <rPr>
        <b/>
        <sz val="18"/>
        <color rgb="FF000000"/>
        <rFont val="Times New Roman"/>
        <family val="1"/>
      </rPr>
      <t xml:space="preserve"> </t>
    </r>
    <r>
      <rPr>
        <sz val="18"/>
        <color rgb="FF000000"/>
        <rFont val="B Mitra"/>
        <charset val="178"/>
      </rPr>
      <t>حداكثر تعداد كارهاي مشابه 4 كار مي‌باشد (ردیف 1 و2 جدول فوق).</t>
    </r>
  </si>
  <si>
    <r>
      <rPr>
        <b/>
        <sz val="18"/>
        <color rgb="FF000000"/>
        <rFont val="Times New Roman"/>
        <family val="1"/>
      </rPr>
      <t xml:space="preserve"> </t>
    </r>
    <r>
      <rPr>
        <sz val="18"/>
        <color rgb="FF000000"/>
        <rFont val="B Mitra"/>
        <charset val="178"/>
      </rPr>
      <t>ارائه مستندات شامل قرارداد، نامه ابلاغ کارفرما، شرح خدمات قرارداد، مفاصاحساب، صورت‌جلسه تحویل موقت و... الزامی است.</t>
    </r>
  </si>
  <si>
    <r>
      <rPr>
        <sz val="18"/>
        <color rgb="FF000000"/>
        <rFont val="B Mitra"/>
        <charset val="178"/>
      </rPr>
      <t xml:space="preserve">تبصره : امتياز كارهاي </t>
    </r>
    <r>
      <rPr>
        <sz val="18"/>
        <color theme="1"/>
        <rFont val="B Mitra"/>
        <charset val="178"/>
      </rPr>
      <t>در دست اقدام كه پيشرفت فيزيكي آن بيش از 80 درصد باشد مشمول امتيازات فوق با اعمال ضريب اصلاحی متناسب با پیشرفت پروژه خواهد بود.</t>
    </r>
  </si>
  <si>
    <t>وضعیت قرار داد</t>
  </si>
  <si>
    <t xml:space="preserve">* افراد معرفی شده باید دارای رشته تحصیلی مرتبط با موضوع باشند و به افراد با رشته تحصیلی غیر مرتبط 50% امتیاز کمتر تعلق می‌گیرد. </t>
  </si>
  <si>
    <t xml:space="preserve">امتیازدهی مطابق جداول شماره 3و 4 پیوست خواهد بود. </t>
  </si>
  <si>
    <t>محل اجرای قرارداد</t>
  </si>
  <si>
    <t xml:space="preserve">تعداد کارشناسان دارای پروانه کارشناسی استاندارد </t>
  </si>
  <si>
    <t xml:space="preserve">امتیاز هر نفر </t>
  </si>
  <si>
    <t>تعداد نفر</t>
  </si>
  <si>
    <r>
      <t xml:space="preserve">تعداد بازرسین و کارشناسان متخصص بیمه شده </t>
    </r>
    <r>
      <rPr>
        <vertAlign val="superscript"/>
        <sz val="14"/>
        <color rgb="FF000000"/>
        <rFont val="B Mitra"/>
        <charset val="178"/>
      </rPr>
      <t>*</t>
    </r>
  </si>
  <si>
    <t>تحصیلات</t>
  </si>
  <si>
    <t>سابقه کار</t>
  </si>
  <si>
    <t>آخرین سمت</t>
  </si>
  <si>
    <t>کل سابقه / سال</t>
  </si>
  <si>
    <t>جدول امتیاز تحصیلی</t>
  </si>
  <si>
    <t>زیر لیسانس</t>
  </si>
  <si>
    <t>لیسانس</t>
  </si>
  <si>
    <t>فوق لیسانس و بالاتر</t>
  </si>
  <si>
    <t>زیر 5 سال</t>
  </si>
  <si>
    <t>از 5 تا 10 سال</t>
  </si>
  <si>
    <t>از 10 تا 15 سال</t>
  </si>
  <si>
    <t>15 سال بیشتر</t>
  </si>
  <si>
    <r>
      <t xml:space="preserve">شماره 3- </t>
    </r>
    <r>
      <rPr>
        <b/>
        <sz val="11"/>
        <color theme="1"/>
        <rFont val="B Mitra"/>
        <charset val="178"/>
      </rPr>
      <t>فهرست نیروهای انسانی متخصص تمام وقت ( عناصر کلیدی و کادر فنی)</t>
    </r>
  </si>
  <si>
    <t>شماره 4- امتیازات برحسب تحصیلات و سابقه کار</t>
  </si>
  <si>
    <t>امتیاز از 5</t>
  </si>
  <si>
    <t xml:space="preserve">مکانیک </t>
  </si>
  <si>
    <t>سایر</t>
  </si>
  <si>
    <t>نمره شخص</t>
  </si>
  <si>
    <t>3-ساختارسازمانی  (30 امتیاز)</t>
  </si>
  <si>
    <t>موضوع</t>
  </si>
  <si>
    <t>فعالیت‌های آموزشی(برگزاری دوره های آموزشی درون سازمانی برای پرسنل بازرسی فنی هر شرکت و پویا بودن بخش آموزش جهت برگزاری دوره های آموزش تخصصی پرسنل)</t>
  </si>
  <si>
    <t>گواهی‌نامه آموزش کارکنان( به ازای هر گواهی نامه 4 امتیاز)</t>
  </si>
  <si>
    <t xml:space="preserve"> نرم افزارها و سخت‌افزارهای مورد استفاده *</t>
  </si>
  <si>
    <t>فهرست تجهیزات اندازه‌گیری و سایر امکانات فنی بازرسی</t>
  </si>
  <si>
    <t xml:space="preserve">ب) سخت‌افزارهای مورد استفاده </t>
  </si>
  <si>
    <t xml:space="preserve">ج) استفاده از نظام‌ها و ابزار فن‌آوری اطلاعات </t>
  </si>
  <si>
    <t>د) فهرست تجهیزات اندازه‌گیری و سایر امکانات فنی بازرسی</t>
  </si>
  <si>
    <t>نام نرم‌افزار</t>
  </si>
  <si>
    <t>حوزه کاربردي نرم‌افزار</t>
  </si>
  <si>
    <t>الف-بسته های  نرم‌افزاری برنامه ریزی و کنترل پروژه و سایر نرم‌افزارهای مورد استفاده</t>
  </si>
  <si>
    <t>حوزه کاربردي سخت افزار</t>
  </si>
  <si>
    <t>حوزه کاربردي</t>
  </si>
  <si>
    <t>توضیحات</t>
  </si>
  <si>
    <r>
      <t xml:space="preserve">   </t>
    </r>
    <r>
      <rPr>
        <sz val="14"/>
        <color rgb="FF000000"/>
        <rFont val="B Mitra"/>
        <charset val="178"/>
      </rPr>
      <t>تذکر1: جهت محاسبه امتیاز پرسنل ملاک ارائه مدارک تحصیلی اعضا و مستندات مربوط به سوابق کاری پرسنل می‌باشد.</t>
    </r>
  </si>
  <si>
    <t xml:space="preserve">سابقه كار و مستندات افراد معرفي شده می‌تواند در چهار بند فوق دارای امتیاز می‌باشد. </t>
  </si>
  <si>
    <t xml:space="preserve">الف) سیستم اطلاعات مدیریت و قابلیت‌های آن:  </t>
  </si>
  <si>
    <t>ب) استفاده از شبکه و وب سایت اینترنتی برای پروژه‌ها:</t>
  </si>
  <si>
    <t>ج) مستند سازی اسناد و مدارک بر اساس استانداردها:</t>
  </si>
  <si>
    <t xml:space="preserve">د) روش اجرائی گزارش‌دهی،گزارش‌گیری، کنترل اسناد و مدارک: </t>
  </si>
  <si>
    <t>عنوان استاندارد</t>
  </si>
  <si>
    <t>نوع مدرک</t>
  </si>
  <si>
    <t>4-سوابق آموزشی و تجهیزات فنی  (10 امتیاز)</t>
  </si>
  <si>
    <t>5-توان مالی  (7 امتیاز)</t>
  </si>
  <si>
    <t>شرح</t>
  </si>
  <si>
    <t>امتياز</t>
  </si>
  <si>
    <t>میزان سرمایه ثبتی شرکت</t>
  </si>
  <si>
    <t>بیش از پانصد میلیون ریال</t>
  </si>
  <si>
    <t>سیصد میلیون تا پانصد میلیون ریال</t>
  </si>
  <si>
    <t>یکصد میلیون ریال</t>
  </si>
  <si>
    <t>دارابودن بیمه نامه مسئولیت حرفه‌ای</t>
  </si>
  <si>
    <t>میزان بیمه‌نامه مسئولیت حرفه‌ای برای فعالیت‌های بازرسی شرکت متناسب با موضوع بازرسی</t>
  </si>
  <si>
    <r>
      <rPr>
        <b/>
        <sz val="20"/>
        <color theme="1"/>
        <rFont val="2  Mah"/>
        <charset val="178"/>
      </rPr>
      <t>راهنمای فرم:</t>
    </r>
    <r>
      <rPr>
        <b/>
        <sz val="22"/>
        <color theme="1"/>
        <rFont val="Times New Roman"/>
        <family val="1"/>
      </rPr>
      <t xml:space="preserve">
 </t>
    </r>
    <r>
      <rPr>
        <sz val="22"/>
        <color theme="1"/>
        <rFont val="B Mitra"/>
        <charset val="178"/>
      </rPr>
      <t xml:space="preserve">امتیاز بخش توان مالی از مجموع امتیاز ردیف‌های 1 تا 3 
(میزان سرمایه شرکت و بیمه نامه مسئولیت </t>
    </r>
    <r>
      <rPr>
        <sz val="22"/>
        <color rgb="FF000000"/>
        <rFont val="B Mitra"/>
        <charset val="178"/>
      </rPr>
      <t xml:space="preserve">حرفه‌ای برای فعالیت‌های بازرسی </t>
    </r>
    <r>
      <rPr>
        <sz val="22"/>
        <color theme="1"/>
        <rFont val="B Mitra"/>
        <charset val="178"/>
      </rPr>
      <t>شرکت) محاسبه می‌شود.</t>
    </r>
  </si>
  <si>
    <t>سرمایه ثبتی شرکت</t>
  </si>
  <si>
    <t>رویه‌های مدون بازرسی در  اجرای فرآیندهای بازرسی(ITP های صادر شده توسط شرکت متقاضی)</t>
  </si>
  <si>
    <t>دستورالعمل‌ها، فرم‌ها و چک ‌لیست‌های مدون در اجرای فرآیند بازرسی</t>
  </si>
  <si>
    <t>رویه ارائه گزارش‌های بازرسی</t>
  </si>
  <si>
    <t>رویه رسیدگی به گزارش‌های شکایات مشتریان</t>
  </si>
  <si>
    <t>رویه مدون ارائه برنامه بازرسی</t>
  </si>
  <si>
    <t>جدول 6-1- نظام مدیریت کیفیت</t>
  </si>
  <si>
    <t>کسب گواهی‌نامه نظام کیفیت ایزو سری 9000 ،14000 و ..</t>
  </si>
  <si>
    <t xml:space="preserve">وجود رویه‌های مدون اجرای فرآیندهای بازرسی </t>
  </si>
  <si>
    <t>تاریخ صدور</t>
  </si>
  <si>
    <r>
      <t xml:space="preserve">شماره 5- </t>
    </r>
    <r>
      <rPr>
        <b/>
        <sz val="14"/>
        <color theme="1"/>
        <rFont val="B Mitra"/>
        <charset val="178"/>
      </rPr>
      <t>اسناد نظام کنترل و تضمین کیفیت</t>
    </r>
  </si>
  <si>
    <t>تاریخ انقضاء</t>
  </si>
  <si>
    <t>مجموع امتیاز</t>
  </si>
  <si>
    <t>امکانات نرم‌افزاری و سخت‌افزاری</t>
  </si>
  <si>
    <t xml:space="preserve">* امکانات نرم افزاری و سخت افزاری و نحوه مدیریت اطلاعات، اسناد و گزارش‌ها
. </t>
  </si>
  <si>
    <t xml:space="preserve"> مدیریت اطلاعات و اسناد و گزارش‌ها</t>
  </si>
  <si>
    <t>وضعیت</t>
  </si>
  <si>
    <t>تعداد گواهینامه آموزش کارکنان</t>
  </si>
  <si>
    <t>6-نظام مدیریت کیفیت  (6 امتیاز)</t>
  </si>
  <si>
    <r>
      <rPr>
        <b/>
        <sz val="14"/>
        <rFont val="Times New Roman"/>
        <family val="1"/>
      </rPr>
      <t xml:space="preserve">      </t>
    </r>
    <r>
      <rPr>
        <sz val="14"/>
        <rFont val="B Mitra"/>
        <charset val="178"/>
      </rPr>
      <t>توضیحات لازم در خصوص نظام مدیریت کیفیت در جدول زیر تکمیل می‌گردد</t>
    </r>
  </si>
  <si>
    <t>جدول 6-2- رویه‌های مدون اجرای فرآیندهای بازرسی</t>
  </si>
  <si>
    <t>وجود رویه‌های مدون اجرای فرآیندهای بازرسی</t>
  </si>
  <si>
    <r>
      <t xml:space="preserve">ارائه گواهی صلاحیت بازرسی ISO17020 از مرکز تایید صلاحیت در رشته نیرو
یا رتبه بازرسی فنی از سازمان برنامه و بودجه </t>
    </r>
    <r>
      <rPr>
        <b/>
        <sz val="14"/>
        <color rgb="FFFF0000"/>
        <rFont val="B Nazanin"/>
        <charset val="178"/>
      </rPr>
      <t>الزامی</t>
    </r>
    <r>
      <rPr>
        <b/>
        <sz val="14"/>
        <color theme="1"/>
        <rFont val="B Nazanin"/>
        <charset val="178"/>
      </rPr>
      <t xml:space="preserve"> است</t>
    </r>
  </si>
  <si>
    <t>جدول 7- عضویت در مراجع و انجمن‌های رسمی</t>
  </si>
  <si>
    <t>عضویت در مراجع و انجمن‌های رسمی</t>
  </si>
  <si>
    <t>وجود شعبه در داخل کشور /خارج از کشور</t>
  </si>
  <si>
    <t>عضویت در مراجع و انجمن‌های رسمی حرفه‌ای ملی و بین‌المللی مرتبط با بازرسی و کیفیت (هر مورد بین‌المللی 15 و هر مورد ملی 10 امتیاز)</t>
  </si>
  <si>
    <t>7-دارابودن شعب / عضویت در مراجع و انجمن‌های رسمی  (5 امتیاز)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</si>
</sst>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3000401]0"/>
    <numFmt numFmtId="165" formatCode="_(* #,##0_);_(* \(#,##0\);_(* &quot;-&quot;??_);_(@_)"/>
    <numFmt numFmtId="166" formatCode="0.0"/>
  </numFmts>
  <fonts count="8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Mitra"/>
      <charset val="178"/>
    </font>
    <font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0000"/>
      <name val="Symbol"/>
      <family val="1"/>
      <charset val="2"/>
    </font>
    <font>
      <sz val="12"/>
      <color rgb="FF000000"/>
      <name val="Times New Roman"/>
      <family val="1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0"/>
      <color theme="1" tint="0.249977111117893"/>
      <name val="B Nazanin"/>
      <charset val="178"/>
    </font>
    <font>
      <b/>
      <sz val="12"/>
      <color rgb="FF000000"/>
      <name val="B Titr"/>
      <charset val="178"/>
    </font>
    <font>
      <sz val="14"/>
      <color rgb="FF000000"/>
      <name val="B Nazanin"/>
      <charset val="178"/>
    </font>
    <font>
      <b/>
      <sz val="16"/>
      <color theme="0"/>
      <name val="B Titr"/>
      <charset val="178"/>
    </font>
    <font>
      <sz val="14"/>
      <color rgb="FF000000"/>
      <name val="B Mitra"/>
      <charset val="178"/>
    </font>
    <font>
      <b/>
      <sz val="16"/>
      <color rgb="FF000000"/>
      <name val="B Mitra"/>
      <charset val="178"/>
    </font>
    <font>
      <b/>
      <sz val="12"/>
      <color rgb="FF000000"/>
      <name val="B Mitra"/>
      <charset val="178"/>
    </font>
    <font>
      <b/>
      <sz val="18"/>
      <color theme="0"/>
      <name val="B Titr"/>
      <charset val="178"/>
    </font>
    <font>
      <b/>
      <sz val="12"/>
      <color rgb="FFFF0000"/>
      <name val="B Nazanin"/>
      <charset val="178"/>
    </font>
    <font>
      <sz val="16"/>
      <color rgb="FF000000"/>
      <name val="B Nazanin"/>
      <charset val="178"/>
    </font>
    <font>
      <sz val="16"/>
      <color theme="1"/>
      <name val="B Nazanin"/>
      <charset val="178"/>
    </font>
    <font>
      <sz val="14"/>
      <color theme="1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  <font>
      <b/>
      <sz val="18"/>
      <color rgb="FF000000"/>
      <name val="Cambria"/>
      <family val="1"/>
    </font>
    <font>
      <b/>
      <sz val="18"/>
      <color rgb="FF000000"/>
      <name val="Times New Roman"/>
      <family val="1"/>
    </font>
    <font>
      <sz val="18"/>
      <color theme="1"/>
      <name val="B Mitra"/>
      <charset val="178"/>
    </font>
    <font>
      <sz val="18"/>
      <color rgb="FF000000"/>
      <name val="B Mitra"/>
      <charset val="178"/>
    </font>
    <font>
      <sz val="18"/>
      <color theme="1"/>
      <name val="B Nazanin"/>
      <charset val="178"/>
    </font>
    <font>
      <b/>
      <sz val="18"/>
      <color theme="1"/>
      <name val="Cambria"/>
      <family val="1"/>
    </font>
    <font>
      <sz val="20"/>
      <color theme="1"/>
      <name val="B Mitra"/>
      <charset val="178"/>
    </font>
    <font>
      <b/>
      <sz val="20"/>
      <color theme="0"/>
      <name val="B Titr"/>
      <charset val="178"/>
    </font>
    <font>
      <b/>
      <sz val="18"/>
      <color theme="1"/>
      <name val="B Nazanin"/>
      <charset val="178"/>
    </font>
    <font>
      <b/>
      <sz val="14"/>
      <color theme="1"/>
      <name val="B Mitra"/>
      <charset val="178"/>
    </font>
    <font>
      <sz val="20"/>
      <color theme="1"/>
      <name val="B Nazanin"/>
      <charset val="178"/>
    </font>
    <font>
      <sz val="22"/>
      <color theme="1"/>
      <name val="B Nazanin"/>
      <charset val="178"/>
    </font>
    <font>
      <b/>
      <sz val="20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rgb="FF000000"/>
      <name val="B Mitra"/>
      <charset val="178"/>
    </font>
    <font>
      <b/>
      <sz val="12"/>
      <color theme="1"/>
      <name val="2  Mehr"/>
      <charset val="178"/>
    </font>
    <font>
      <vertAlign val="superscript"/>
      <sz val="14"/>
      <color rgb="FF000000"/>
      <name val="B Mitra"/>
      <charset val="178"/>
    </font>
    <font>
      <b/>
      <sz val="11"/>
      <color theme="1"/>
      <name val="B Mitra"/>
      <charset val="178"/>
    </font>
    <font>
      <b/>
      <sz val="11"/>
      <color rgb="FF000000"/>
      <name val="B Mitra"/>
      <charset val="178"/>
    </font>
    <font>
      <b/>
      <sz val="14"/>
      <color rgb="FF000000"/>
      <name val="B Nazanin"/>
      <charset val="178"/>
    </font>
    <font>
      <sz val="8"/>
      <name val="Calibri"/>
      <family val="2"/>
      <scheme val="minor"/>
    </font>
    <font>
      <b/>
      <sz val="18"/>
      <color rgb="FF000000"/>
      <name val="B Mitra"/>
      <charset val="178"/>
    </font>
    <font>
      <sz val="20"/>
      <color rgb="FF000000"/>
      <name val="B Mitra"/>
      <charset val="178"/>
    </font>
    <font>
      <sz val="22"/>
      <color rgb="FF000000"/>
      <name val="B Mitra"/>
      <charset val="178"/>
    </font>
    <font>
      <sz val="13"/>
      <color theme="1"/>
      <name val="B Nazanin"/>
      <charset val="178"/>
    </font>
    <font>
      <b/>
      <sz val="16"/>
      <color theme="1"/>
      <name val="B Titr"/>
      <charset val="178"/>
    </font>
    <font>
      <b/>
      <sz val="14"/>
      <color rgb="FF000000"/>
      <name val="Cambria"/>
      <family val="1"/>
    </font>
    <font>
      <sz val="14"/>
      <color rgb="FF000000"/>
      <name val="Times New Roman"/>
      <family val="1"/>
    </font>
    <font>
      <b/>
      <sz val="22"/>
      <color rgb="FF000000"/>
      <name val="B Mitra"/>
      <charset val="178"/>
    </font>
    <font>
      <b/>
      <sz val="20"/>
      <color theme="1"/>
      <name val="B Mitra"/>
      <charset val="178"/>
    </font>
    <font>
      <b/>
      <sz val="22"/>
      <color theme="1"/>
      <name val="B Mitra"/>
      <charset val="178"/>
    </font>
    <font>
      <sz val="22"/>
      <color theme="1"/>
      <name val="B Mitra"/>
      <charset val="178"/>
    </font>
    <font>
      <sz val="24"/>
      <color theme="1"/>
      <name val="B Mitra"/>
      <charset val="178"/>
    </font>
    <font>
      <b/>
      <sz val="22"/>
      <color theme="1"/>
      <name val="Cambria"/>
      <family val="1"/>
    </font>
    <font>
      <b/>
      <sz val="22"/>
      <color theme="1"/>
      <name val="Times New Roman"/>
      <family val="1"/>
    </font>
    <font>
      <b/>
      <sz val="20"/>
      <color theme="1"/>
      <name val="2  Mah"/>
      <charset val="178"/>
    </font>
    <font>
      <b/>
      <sz val="22"/>
      <color theme="1"/>
      <name val="Cambria"/>
      <family val="1"/>
      <charset val="178"/>
    </font>
    <font>
      <b/>
      <sz val="10"/>
      <color theme="1"/>
      <name val="B Mitra"/>
      <charset val="178"/>
    </font>
    <font>
      <sz val="26"/>
      <color theme="1"/>
      <name val="B Nazanin"/>
      <charset val="178"/>
    </font>
    <font>
      <sz val="24"/>
      <color theme="1"/>
      <name val="B Nazanin"/>
      <charset val="178"/>
    </font>
    <font>
      <b/>
      <sz val="16"/>
      <color rgb="FF000000"/>
      <name val="B Nazanin"/>
      <charset val="178"/>
    </font>
    <font>
      <sz val="14"/>
      <color theme="1"/>
      <name val="Calibri"/>
      <family val="2"/>
      <scheme val="minor"/>
    </font>
    <font>
      <sz val="18"/>
      <color rgb="FF000000"/>
      <name val="B Nazanin"/>
      <charset val="178"/>
    </font>
    <font>
      <sz val="12"/>
      <color theme="1"/>
      <name val="B Mitra"/>
      <charset val="178"/>
    </font>
    <font>
      <b/>
      <sz val="14"/>
      <color rgb="FF000000"/>
      <name val="B Mitra"/>
      <charset val="178"/>
    </font>
    <font>
      <sz val="24"/>
      <color rgb="FF000000"/>
      <name val="B Mitra"/>
      <charset val="178"/>
    </font>
    <font>
      <b/>
      <sz val="14"/>
      <name val="Cambria"/>
      <family val="1"/>
    </font>
    <font>
      <b/>
      <sz val="14"/>
      <name val="Times New Roman"/>
      <family val="1"/>
    </font>
    <font>
      <sz val="14"/>
      <name val="B Mitra"/>
      <charset val="178"/>
    </font>
    <font>
      <b/>
      <sz val="14"/>
      <color rgb="FFFF0000"/>
      <name val="B Nazanin"/>
      <charset val="17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4" fillId="0" borderId="0"/>
  </cellStyleXfs>
  <cellXfs count="34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Fill="1" applyBorder="1"/>
    <xf numFmtId="0" fontId="6" fillId="3" borderId="0" xfId="0" applyFont="1" applyFill="1"/>
    <xf numFmtId="0" fontId="6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/>
    <xf numFmtId="0" fontId="10" fillId="0" borderId="0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right" vertical="center" wrapText="1" readingOrder="2"/>
    </xf>
    <xf numFmtId="0" fontId="7" fillId="0" borderId="0" xfId="0" applyFont="1"/>
    <xf numFmtId="0" fontId="7" fillId="0" borderId="9" xfId="0" applyFont="1" applyBorder="1"/>
    <xf numFmtId="0" fontId="14" fillId="0" borderId="9" xfId="0" applyFont="1" applyBorder="1" applyAlignment="1">
      <alignment horizontal="justify" vertical="center" wrapText="1" readingOrder="2"/>
    </xf>
    <xf numFmtId="0" fontId="12" fillId="4" borderId="9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readingOrder="2"/>
    </xf>
    <xf numFmtId="0" fontId="18" fillId="0" borderId="0" xfId="0" applyFont="1"/>
    <xf numFmtId="0" fontId="19" fillId="0" borderId="0" xfId="0" applyFont="1"/>
    <xf numFmtId="0" fontId="18" fillId="0" borderId="9" xfId="0" applyFont="1" applyBorder="1"/>
    <xf numFmtId="0" fontId="12" fillId="5" borderId="9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justify" vertical="center" readingOrder="2"/>
    </xf>
    <xf numFmtId="0" fontId="12" fillId="0" borderId="0" xfId="0" applyFont="1" applyAlignment="1">
      <alignment horizontal="center" vertical="center" readingOrder="2"/>
    </xf>
    <xf numFmtId="0" fontId="14" fillId="0" borderId="9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readingOrder="2"/>
    </xf>
    <xf numFmtId="0" fontId="6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right" vertical="center" wrapText="1" readingOrder="2"/>
    </xf>
    <xf numFmtId="0" fontId="15" fillId="0" borderId="9" xfId="0" applyFont="1" applyBorder="1" applyAlignment="1">
      <alignment horizontal="right" vertical="center" wrapText="1" readingOrder="2"/>
    </xf>
    <xf numFmtId="0" fontId="14" fillId="0" borderId="9" xfId="0" applyFont="1" applyBorder="1" applyAlignment="1">
      <alignment vertical="center" wrapText="1" readingOrder="2"/>
    </xf>
    <xf numFmtId="0" fontId="6" fillId="0" borderId="7" xfId="0" applyFont="1" applyBorder="1" applyAlignment="1">
      <alignment horizontal="center"/>
    </xf>
    <xf numFmtId="0" fontId="18" fillId="0" borderId="0" xfId="0" applyFont="1" applyFill="1" applyBorder="1"/>
    <xf numFmtId="1" fontId="6" fillId="0" borderId="9" xfId="0" applyNumberFormat="1" applyFont="1" applyBorder="1"/>
    <xf numFmtId="1" fontId="6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49" fontId="6" fillId="0" borderId="9" xfId="0" applyNumberFormat="1" applyFont="1" applyBorder="1"/>
    <xf numFmtId="49" fontId="6" fillId="0" borderId="9" xfId="0" applyNumberFormat="1" applyFont="1" applyBorder="1" applyAlignment="1">
      <alignment horizontal="right"/>
    </xf>
    <xf numFmtId="0" fontId="18" fillId="0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165" fontId="18" fillId="6" borderId="9" xfId="1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center" vertical="center" wrapText="1" readingOrder="2"/>
    </xf>
    <xf numFmtId="166" fontId="6" fillId="0" borderId="0" xfId="0" applyNumberFormat="1" applyFont="1"/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 wrapText="1" readingOrder="2"/>
    </xf>
    <xf numFmtId="0" fontId="7" fillId="0" borderId="9" xfId="0" applyFont="1" applyBorder="1" applyAlignment="1">
      <alignment horizontal="center" vertical="center"/>
    </xf>
    <xf numFmtId="0" fontId="6" fillId="6" borderId="9" xfId="0" applyFont="1" applyFill="1" applyBorder="1" applyProtection="1">
      <protection locked="0"/>
    </xf>
    <xf numFmtId="0" fontId="7" fillId="6" borderId="9" xfId="0" applyFont="1" applyFill="1" applyBorder="1" applyProtection="1"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/>
      <protection locked="0"/>
    </xf>
    <xf numFmtId="0" fontId="12" fillId="6" borderId="9" xfId="0" applyFont="1" applyFill="1" applyBorder="1" applyAlignment="1" applyProtection="1">
      <alignment vertical="center" wrapText="1" readingOrder="2"/>
      <protection locked="0"/>
    </xf>
    <xf numFmtId="0" fontId="12" fillId="8" borderId="9" xfId="0" applyFont="1" applyFill="1" applyBorder="1" applyAlignment="1" applyProtection="1">
      <alignment vertical="center" wrapText="1" readingOrder="2"/>
      <protection locked="0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readingOrder="1"/>
    </xf>
    <xf numFmtId="0" fontId="24" fillId="0" borderId="9" xfId="0" applyFont="1" applyBorder="1" applyAlignment="1">
      <alignment horizontal="center" vertical="center" wrapText="1" readingOrder="2"/>
    </xf>
    <xf numFmtId="0" fontId="7" fillId="9" borderId="4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24" fillId="0" borderId="12" xfId="0" applyFont="1" applyBorder="1" applyAlignment="1">
      <alignment horizontal="center" vertical="center" wrapText="1" readingOrder="2"/>
    </xf>
    <xf numFmtId="0" fontId="25" fillId="9" borderId="9" xfId="0" applyFont="1" applyFill="1" applyBorder="1" applyAlignment="1">
      <alignment horizontal="center" vertical="center" wrapText="1" readingOrder="2"/>
    </xf>
    <xf numFmtId="0" fontId="22" fillId="0" borderId="21" xfId="0" applyFont="1" applyBorder="1" applyAlignment="1">
      <alignment horizontal="right" vertical="center" wrapText="1" readingOrder="2"/>
    </xf>
    <xf numFmtId="0" fontId="6" fillId="6" borderId="21" xfId="0" applyFont="1" applyFill="1" applyBorder="1" applyProtection="1">
      <protection locked="0"/>
    </xf>
    <xf numFmtId="0" fontId="6" fillId="6" borderId="22" xfId="0" applyFont="1" applyFill="1" applyBorder="1" applyProtection="1">
      <protection locked="0"/>
    </xf>
    <xf numFmtId="0" fontId="22" fillId="0" borderId="23" xfId="0" applyFont="1" applyBorder="1" applyAlignment="1">
      <alignment horizontal="right" vertical="center" wrapText="1" readingOrder="2"/>
    </xf>
    <xf numFmtId="0" fontId="6" fillId="6" borderId="23" xfId="0" applyFont="1" applyFill="1" applyBorder="1" applyProtection="1">
      <protection locked="0"/>
    </xf>
    <xf numFmtId="0" fontId="6" fillId="6" borderId="24" xfId="0" applyFont="1" applyFill="1" applyBorder="1" applyProtection="1">
      <protection locked="0"/>
    </xf>
    <xf numFmtId="0" fontId="22" fillId="0" borderId="14" xfId="0" applyFont="1" applyBorder="1" applyAlignment="1">
      <alignment horizontal="right" vertical="center" wrapText="1" readingOrder="2"/>
    </xf>
    <xf numFmtId="0" fontId="6" fillId="6" borderId="14" xfId="0" applyFont="1" applyFill="1" applyBorder="1" applyProtection="1">
      <protection locked="0"/>
    </xf>
    <xf numFmtId="0" fontId="6" fillId="6" borderId="25" xfId="0" applyFont="1" applyFill="1" applyBorder="1" applyProtection="1">
      <protection locked="0"/>
    </xf>
    <xf numFmtId="0" fontId="29" fillId="0" borderId="14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top" wrapText="1" readingOrder="2"/>
    </xf>
    <xf numFmtId="0" fontId="30" fillId="0" borderId="9" xfId="0" applyFont="1" applyBorder="1"/>
    <xf numFmtId="0" fontId="29" fillId="0" borderId="9" xfId="0" applyFont="1" applyBorder="1" applyAlignment="1">
      <alignment horizontal="right" vertical="center" wrapText="1" readingOrder="2"/>
    </xf>
    <xf numFmtId="0" fontId="38" fillId="0" borderId="0" xfId="0" applyFont="1"/>
    <xf numFmtId="0" fontId="8" fillId="0" borderId="0" xfId="0" applyFont="1"/>
    <xf numFmtId="0" fontId="31" fillId="0" borderId="9" xfId="0" applyFont="1" applyBorder="1" applyAlignment="1">
      <alignment horizontal="center" vertical="center" wrapText="1" readingOrder="2"/>
    </xf>
    <xf numFmtId="0" fontId="32" fillId="0" borderId="9" xfId="0" applyFont="1" applyBorder="1" applyAlignment="1">
      <alignment horizontal="center" vertical="center" wrapText="1" readingOrder="2"/>
    </xf>
    <xf numFmtId="0" fontId="36" fillId="0" borderId="9" xfId="0" applyFont="1" applyBorder="1" applyAlignment="1">
      <alignment horizontal="center" vertical="center" wrapText="1" readingOrder="2"/>
    </xf>
    <xf numFmtId="0" fontId="37" fillId="0" borderId="9" xfId="0" applyFont="1" applyBorder="1" applyAlignment="1">
      <alignment horizontal="right" vertical="center" wrapText="1" readingOrder="2"/>
    </xf>
    <xf numFmtId="0" fontId="36" fillId="0" borderId="9" xfId="0" applyFont="1" applyBorder="1" applyAlignment="1">
      <alignment horizontal="right" vertical="center" wrapText="1" readingOrder="2"/>
    </xf>
    <xf numFmtId="0" fontId="40" fillId="0" borderId="9" xfId="0" applyFont="1" applyBorder="1" applyAlignment="1">
      <alignment horizontal="center" vertical="center" wrapText="1" readingOrder="2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30" fillId="0" borderId="9" xfId="0" applyNumberFormat="1" applyFont="1" applyFill="1" applyBorder="1" applyAlignment="1">
      <alignment horizontal="center" vertical="center"/>
    </xf>
    <xf numFmtId="0" fontId="32" fillId="0" borderId="9" xfId="0" applyFont="1" applyBorder="1" applyAlignment="1">
      <alignment horizontal="justify" vertical="center" wrapText="1" readingOrder="2"/>
    </xf>
    <xf numFmtId="0" fontId="36" fillId="0" borderId="0" xfId="0" applyFont="1" applyBorder="1" applyAlignment="1">
      <alignment horizontal="center" vertical="center" wrapText="1" readingOrder="2"/>
    </xf>
    <xf numFmtId="0" fontId="36" fillId="0" borderId="0" xfId="0" applyFont="1" applyBorder="1" applyAlignment="1">
      <alignment horizontal="right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6" fillId="12" borderId="9" xfId="0" applyFont="1" applyFill="1" applyBorder="1" applyAlignment="1" applyProtection="1">
      <alignment horizontal="center" vertical="center" wrapText="1"/>
      <protection locked="0"/>
    </xf>
    <xf numFmtId="0" fontId="6" fillId="12" borderId="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6" borderId="9" xfId="0" applyFont="1" applyFill="1" applyBorder="1" applyAlignment="1" applyProtection="1">
      <alignment vertical="center" readingOrder="2"/>
      <protection locked="0"/>
    </xf>
    <xf numFmtId="0" fontId="8" fillId="13" borderId="9" xfId="0" applyFont="1" applyFill="1" applyBorder="1" applyAlignment="1" applyProtection="1">
      <alignment horizontal="center" vertical="center" readingOrder="2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18" fillId="6" borderId="9" xfId="0" applyFont="1" applyFill="1" applyBorder="1" applyAlignment="1" applyProtection="1">
      <alignment vertical="center" wrapText="1" readingOrder="2"/>
      <protection locked="0"/>
    </xf>
    <xf numFmtId="0" fontId="6" fillId="6" borderId="9" xfId="0" applyFont="1" applyFill="1" applyBorder="1" applyAlignment="1" applyProtection="1">
      <alignment vertical="center" wrapText="1" readingOrder="2"/>
      <protection locked="0"/>
    </xf>
    <xf numFmtId="0" fontId="6" fillId="6" borderId="9" xfId="0" applyFont="1" applyFill="1" applyBorder="1" applyAlignment="1" applyProtection="1">
      <alignment vertical="center" readingOrder="2"/>
      <protection locked="0"/>
    </xf>
    <xf numFmtId="0" fontId="47" fillId="0" borderId="0" xfId="2" applyFont="1" applyAlignment="1">
      <alignment horizontal="center" vertical="center"/>
    </xf>
    <xf numFmtId="0" fontId="4" fillId="0" borderId="0" xfId="2"/>
    <xf numFmtId="0" fontId="14" fillId="14" borderId="9" xfId="2" applyFont="1" applyFill="1" applyBorder="1" applyAlignment="1">
      <alignment horizontal="center" vertical="center" wrapText="1" readingOrder="2"/>
    </xf>
    <xf numFmtId="0" fontId="47" fillId="0" borderId="9" xfId="2" applyFont="1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2" fontId="7" fillId="0" borderId="9" xfId="2" applyNumberFormat="1" applyFont="1" applyBorder="1" applyAlignment="1">
      <alignment horizontal="center" vertical="center" readingOrder="2"/>
    </xf>
    <xf numFmtId="0" fontId="4" fillId="0" borderId="6" xfId="2" applyBorder="1" applyAlignment="1">
      <alignment horizontal="center" vertical="center"/>
    </xf>
    <xf numFmtId="0" fontId="47" fillId="0" borderId="0" xfId="2" applyFont="1" applyAlignment="1">
      <alignment vertical="center" wrapText="1" readingOrder="2"/>
    </xf>
    <xf numFmtId="0" fontId="48" fillId="0" borderId="0" xfId="2" applyFont="1" applyAlignment="1">
      <alignment horizontal="center" vertical="center"/>
    </xf>
    <xf numFmtId="0" fontId="46" fillId="0" borderId="0" xfId="2" applyFont="1" applyAlignment="1">
      <alignment vertical="center"/>
    </xf>
    <xf numFmtId="0" fontId="42" fillId="0" borderId="0" xfId="0" applyFont="1"/>
    <xf numFmtId="0" fontId="0" fillId="13" borderId="9" xfId="0" applyFill="1" applyBorder="1" applyAlignment="1" applyProtection="1">
      <alignment vertical="center"/>
      <protection locked="0"/>
    </xf>
    <xf numFmtId="0" fontId="49" fillId="13" borderId="9" xfId="0" applyFont="1" applyFill="1" applyBorder="1" applyAlignment="1" applyProtection="1">
      <alignment horizontal="center" vertical="center"/>
      <protection locked="0"/>
    </xf>
    <xf numFmtId="0" fontId="26" fillId="9" borderId="12" xfId="0" applyFont="1" applyFill="1" applyBorder="1" applyAlignment="1">
      <alignment horizontal="center" vertical="center" wrapText="1" readingOrder="2"/>
    </xf>
    <xf numFmtId="0" fontId="6" fillId="0" borderId="0" xfId="0" applyFont="1" applyBorder="1" applyAlignment="1"/>
    <xf numFmtId="0" fontId="32" fillId="0" borderId="0" xfId="0" applyFont="1" applyBorder="1" applyAlignment="1">
      <alignment horizontal="center" vertical="center" wrapText="1" readingOrder="2"/>
    </xf>
    <xf numFmtId="0" fontId="24" fillId="0" borderId="9" xfId="0" applyFont="1" applyBorder="1" applyAlignment="1">
      <alignment horizontal="justify" vertical="center" wrapText="1" readingOrder="2"/>
    </xf>
    <xf numFmtId="0" fontId="6" fillId="6" borderId="9" xfId="0" applyFont="1" applyFill="1" applyBorder="1"/>
    <xf numFmtId="0" fontId="13" fillId="0" borderId="7" xfId="0" applyFont="1" applyBorder="1" applyAlignment="1">
      <alignment vertical="center" readingOrder="2"/>
    </xf>
    <xf numFmtId="0" fontId="12" fillId="5" borderId="12" xfId="0" applyFont="1" applyFill="1" applyBorder="1" applyAlignment="1">
      <alignment horizontal="center" vertical="center" wrapText="1" readingOrder="2"/>
    </xf>
    <xf numFmtId="0" fontId="12" fillId="5" borderId="13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12" fillId="4" borderId="9" xfId="0" applyFont="1" applyFill="1" applyBorder="1" applyAlignment="1">
      <alignment horizontal="center" vertical="center" wrapText="1" readingOrder="2"/>
    </xf>
    <xf numFmtId="0" fontId="31" fillId="0" borderId="9" xfId="0" applyFont="1" applyBorder="1" applyAlignment="1">
      <alignment horizontal="right" vertical="center" wrapText="1" readingOrder="2"/>
    </xf>
    <xf numFmtId="0" fontId="6" fillId="9" borderId="9" xfId="0" applyFont="1" applyFill="1" applyBorder="1"/>
    <xf numFmtId="0" fontId="52" fillId="0" borderId="0" xfId="0" applyFont="1" applyBorder="1" applyAlignment="1">
      <alignment horizontal="center" vertical="center" readingOrder="2"/>
    </xf>
    <xf numFmtId="0" fontId="4" fillId="0" borderId="9" xfId="2" applyBorder="1" applyAlignment="1">
      <alignment horizontal="center"/>
    </xf>
    <xf numFmtId="0" fontId="3" fillId="0" borderId="0" xfId="2" applyFont="1"/>
    <xf numFmtId="0" fontId="53" fillId="6" borderId="9" xfId="0" applyFont="1" applyFill="1" applyBorder="1" applyAlignment="1" applyProtection="1">
      <alignment horizontal="center" vertical="center" wrapText="1" readingOrder="2"/>
      <protection locked="0"/>
    </xf>
    <xf numFmtId="0" fontId="51" fillId="0" borderId="12" xfId="0" applyFont="1" applyBorder="1" applyAlignment="1">
      <alignment vertical="center" wrapText="1" readingOrder="2"/>
    </xf>
    <xf numFmtId="0" fontId="51" fillId="0" borderId="14" xfId="0" applyFont="1" applyBorder="1" applyAlignment="1">
      <alignment vertical="center" wrapText="1" readingOrder="2"/>
    </xf>
    <xf numFmtId="0" fontId="53" fillId="6" borderId="9" xfId="0" applyFont="1" applyFill="1" applyBorder="1" applyAlignment="1" applyProtection="1">
      <alignment vertical="center" wrapText="1" readingOrder="2"/>
      <protection locked="0"/>
    </xf>
    <xf numFmtId="0" fontId="53" fillId="6" borderId="9" xfId="0" applyFont="1" applyFill="1" applyBorder="1" applyAlignment="1" applyProtection="1">
      <alignment horizontal="center" vertical="center" wrapText="1" readingOrder="2"/>
    </xf>
    <xf numFmtId="0" fontId="7" fillId="9" borderId="9" xfId="0" applyFont="1" applyFill="1" applyBorder="1" applyAlignment="1">
      <alignment horizontal="center"/>
    </xf>
    <xf numFmtId="166" fontId="7" fillId="9" borderId="9" xfId="0" applyNumberFormat="1" applyFont="1" applyFill="1" applyBorder="1" applyAlignment="1">
      <alignment horizontal="center"/>
    </xf>
    <xf numFmtId="0" fontId="52" fillId="0" borderId="0" xfId="0" applyFont="1" applyAlignment="1">
      <alignment horizontal="center" vertical="center" readingOrder="2"/>
    </xf>
    <xf numFmtId="0" fontId="56" fillId="0" borderId="9" xfId="0" applyFont="1" applyBorder="1" applyAlignment="1">
      <alignment horizontal="center" vertical="center" wrapText="1" readingOrder="2"/>
    </xf>
    <xf numFmtId="0" fontId="57" fillId="0" borderId="9" xfId="0" applyFont="1" applyBorder="1" applyAlignment="1">
      <alignment horizontal="center" vertical="center" wrapText="1" readingOrder="2"/>
    </xf>
    <xf numFmtId="0" fontId="55" fillId="9" borderId="9" xfId="0" applyFont="1" applyFill="1" applyBorder="1" applyAlignment="1">
      <alignment horizontal="center" vertical="center" wrapText="1" readingOrder="2"/>
    </xf>
    <xf numFmtId="0" fontId="58" fillId="0" borderId="0" xfId="0" applyFont="1" applyAlignment="1">
      <alignment vertical="center" wrapText="1"/>
    </xf>
    <xf numFmtId="0" fontId="0" fillId="6" borderId="9" xfId="0" applyFill="1" applyBorder="1"/>
    <xf numFmtId="0" fontId="59" fillId="0" borderId="0" xfId="0" applyFont="1" applyAlignment="1" applyProtection="1">
      <alignment vertical="center" readingOrder="2"/>
      <protection locked="0"/>
    </xf>
    <xf numFmtId="0" fontId="38" fillId="0" borderId="9" xfId="0" applyFont="1" applyBorder="1" applyAlignment="1">
      <alignment horizontal="center" vertical="center"/>
    </xf>
    <xf numFmtId="0" fontId="44" fillId="12" borderId="28" xfId="0" applyFont="1" applyFill="1" applyBorder="1" applyAlignment="1">
      <alignment horizontal="center" vertical="center" wrapText="1" readingOrder="2"/>
    </xf>
    <xf numFmtId="0" fontId="44" fillId="12" borderId="29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readingOrder="2"/>
    </xf>
    <xf numFmtId="0" fontId="44" fillId="12" borderId="29" xfId="0" applyFont="1" applyFill="1" applyBorder="1" applyAlignment="1">
      <alignment horizontal="center" vertical="center" wrapText="1" readingOrder="2"/>
    </xf>
    <xf numFmtId="0" fontId="60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right" vertical="center" readingOrder="2"/>
    </xf>
    <xf numFmtId="0" fontId="61" fillId="0" borderId="0" xfId="0" applyFont="1" applyAlignment="1">
      <alignment horizontal="right" vertical="center" readingOrder="2"/>
    </xf>
    <xf numFmtId="0" fontId="65" fillId="0" borderId="9" xfId="0" applyFont="1" applyBorder="1" applyAlignment="1">
      <alignment horizontal="justify" vertical="center" wrapText="1" readingOrder="2"/>
    </xf>
    <xf numFmtId="0" fontId="65" fillId="0" borderId="9" xfId="0" applyFont="1" applyBorder="1" applyAlignment="1">
      <alignment horizontal="center" vertical="center" wrapText="1" readingOrder="2"/>
    </xf>
    <xf numFmtId="0" fontId="64" fillId="9" borderId="9" xfId="0" applyFont="1" applyFill="1" applyBorder="1" applyAlignment="1">
      <alignment horizontal="justify" vertical="center" wrapText="1" readingOrder="2"/>
    </xf>
    <xf numFmtId="0" fontId="64" fillId="9" borderId="9" xfId="0" applyFont="1" applyFill="1" applyBorder="1" applyAlignment="1">
      <alignment horizontal="center" vertical="center" wrapText="1" readingOrder="2"/>
    </xf>
    <xf numFmtId="0" fontId="44" fillId="0" borderId="9" xfId="0" applyFont="1" applyBorder="1" applyAlignment="1">
      <alignment horizontal="center" vertical="center" wrapText="1"/>
    </xf>
    <xf numFmtId="0" fontId="63" fillId="9" borderId="9" xfId="0" applyFont="1" applyFill="1" applyBorder="1" applyAlignment="1">
      <alignment horizontal="center" vertical="center" wrapText="1" readingOrder="2"/>
    </xf>
    <xf numFmtId="0" fontId="2" fillId="0" borderId="0" xfId="2" applyFont="1"/>
    <xf numFmtId="0" fontId="71" fillId="0" borderId="9" xfId="0" applyFont="1" applyBorder="1" applyAlignment="1">
      <alignment horizontal="justify" vertical="center" wrapText="1" readingOrder="2"/>
    </xf>
    <xf numFmtId="0" fontId="2" fillId="0" borderId="9" xfId="2" applyFont="1" applyBorder="1"/>
    <xf numFmtId="3" fontId="44" fillId="7" borderId="9" xfId="0" applyNumberFormat="1" applyFont="1" applyFill="1" applyBorder="1" applyAlignment="1">
      <alignment horizontal="center" vertical="center" wrapText="1"/>
    </xf>
    <xf numFmtId="0" fontId="65" fillId="7" borderId="9" xfId="0" applyFont="1" applyFill="1" applyBorder="1" applyAlignment="1">
      <alignment horizontal="center" vertical="center" wrapText="1" readingOrder="2"/>
    </xf>
    <xf numFmtId="0" fontId="66" fillId="0" borderId="0" xfId="0" applyFont="1" applyBorder="1" applyAlignment="1">
      <alignment horizontal="center" vertical="center" wrapText="1" readingOrder="2"/>
    </xf>
    <xf numFmtId="0" fontId="45" fillId="9" borderId="9" xfId="0" applyFont="1" applyFill="1" applyBorder="1" applyAlignment="1">
      <alignment horizontal="center"/>
    </xf>
    <xf numFmtId="0" fontId="72" fillId="0" borderId="0" xfId="0" applyFont="1"/>
    <xf numFmtId="0" fontId="65" fillId="6" borderId="9" xfId="0" applyFont="1" applyFill="1" applyBorder="1" applyAlignment="1">
      <alignment horizontal="center" vertical="center" wrapText="1" readingOrder="2"/>
    </xf>
    <xf numFmtId="0" fontId="73" fillId="0" borderId="9" xfId="0" applyFont="1" applyBorder="1" applyAlignment="1">
      <alignment horizontal="center"/>
    </xf>
    <xf numFmtId="0" fontId="53" fillId="9" borderId="9" xfId="0" applyFont="1" applyFill="1" applyBorder="1" applyAlignment="1">
      <alignment horizontal="center" vertical="center" wrapText="1" readingOrder="2"/>
    </xf>
    <xf numFmtId="0" fontId="74" fillId="9" borderId="9" xfId="0" applyFont="1" applyFill="1" applyBorder="1" applyAlignment="1">
      <alignment horizontal="center" vertical="center" wrapText="1" readingOrder="2"/>
    </xf>
    <xf numFmtId="0" fontId="53" fillId="9" borderId="1" xfId="0" applyFont="1" applyFill="1" applyBorder="1" applyAlignment="1">
      <alignment horizontal="center" vertical="center" wrapText="1" readingOrder="2"/>
    </xf>
    <xf numFmtId="0" fontId="53" fillId="0" borderId="9" xfId="0" applyFont="1" applyBorder="1" applyAlignment="1">
      <alignment horizontal="center" vertical="center" wrapText="1" readingOrder="2"/>
    </xf>
    <xf numFmtId="0" fontId="53" fillId="0" borderId="9" xfId="0" applyFont="1" applyBorder="1" applyAlignment="1">
      <alignment horizontal="right" vertical="center" readingOrder="2"/>
    </xf>
    <xf numFmtId="0" fontId="75" fillId="0" borderId="9" xfId="0" applyFont="1" applyBorder="1"/>
    <xf numFmtId="0" fontId="29" fillId="8" borderId="9" xfId="0" applyFont="1" applyFill="1" applyBorder="1" applyAlignment="1" applyProtection="1">
      <alignment horizontal="center" vertical="center" wrapText="1" readingOrder="2"/>
      <protection locked="0"/>
    </xf>
    <xf numFmtId="0" fontId="29" fillId="0" borderId="9" xfId="0" applyFont="1" applyBorder="1" applyAlignment="1">
      <alignment horizontal="justify" vertical="center" wrapText="1" readingOrder="2"/>
    </xf>
    <xf numFmtId="0" fontId="76" fillId="0" borderId="9" xfId="0" applyFont="1" applyBorder="1" applyAlignment="1">
      <alignment horizontal="center" vertical="center" wrapText="1" readingOrder="2"/>
    </xf>
    <xf numFmtId="0" fontId="74" fillId="9" borderId="12" xfId="0" applyFont="1" applyFill="1" applyBorder="1" applyAlignment="1">
      <alignment horizontal="center" vertical="center" wrapText="1" readingOrder="2"/>
    </xf>
    <xf numFmtId="0" fontId="33" fillId="0" borderId="9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8" fillId="9" borderId="9" xfId="0" applyFont="1" applyFill="1" applyBorder="1" applyAlignment="1">
      <alignment horizontal="center" vertical="center"/>
    </xf>
    <xf numFmtId="0" fontId="29" fillId="8" borderId="8" xfId="0" applyFont="1" applyFill="1" applyBorder="1" applyAlignment="1" applyProtection="1">
      <alignment horizontal="center" vertical="center" wrapText="1" readingOrder="2"/>
      <protection locked="0"/>
    </xf>
    <xf numFmtId="0" fontId="76" fillId="6" borderId="9" xfId="0" applyFont="1" applyFill="1" applyBorder="1" applyAlignment="1">
      <alignment horizontal="center" vertical="center" wrapText="1" readingOrder="2"/>
    </xf>
    <xf numFmtId="0" fontId="77" fillId="0" borderId="9" xfId="0" applyFont="1" applyBorder="1" applyAlignment="1">
      <alignment horizontal="justify" vertical="center" wrapText="1" readingOrder="2"/>
    </xf>
    <xf numFmtId="0" fontId="43" fillId="9" borderId="9" xfId="0" applyFont="1" applyFill="1" applyBorder="1" applyAlignment="1">
      <alignment horizontal="center" vertical="center" wrapText="1" readingOrder="2"/>
    </xf>
    <xf numFmtId="0" fontId="30" fillId="0" borderId="0" xfId="0" applyFont="1"/>
    <xf numFmtId="0" fontId="46" fillId="12" borderId="12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/>
    </xf>
    <xf numFmtId="0" fontId="42" fillId="12" borderId="9" xfId="0" applyFont="1" applyFill="1" applyBorder="1"/>
    <xf numFmtId="0" fontId="66" fillId="12" borderId="9" xfId="0" applyFont="1" applyFill="1" applyBorder="1" applyAlignment="1">
      <alignment horizontal="center" vertical="center" wrapText="1" readingOrder="2"/>
    </xf>
    <xf numFmtId="0" fontId="42" fillId="12" borderId="9" xfId="0" applyFont="1" applyFill="1" applyBorder="1" applyAlignment="1">
      <alignment horizontal="center" vertical="center"/>
    </xf>
    <xf numFmtId="0" fontId="18" fillId="12" borderId="9" xfId="0" applyFont="1" applyFill="1" applyBorder="1"/>
    <xf numFmtId="0" fontId="56" fillId="0" borderId="0" xfId="0" applyFont="1" applyAlignment="1">
      <alignment horizontal="right" vertical="center" wrapText="1" readingOrder="2"/>
    </xf>
    <xf numFmtId="0" fontId="61" fillId="0" borderId="0" xfId="0" applyFont="1" applyAlignment="1">
      <alignment horizontal="right" vertical="center" readingOrder="2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9" xfId="2" applyFont="1" applyBorder="1"/>
    <xf numFmtId="0" fontId="42" fillId="12" borderId="12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 wrapText="1"/>
    </xf>
    <xf numFmtId="0" fontId="4" fillId="0" borderId="9" xfId="2" applyBorder="1"/>
    <xf numFmtId="3" fontId="45" fillId="7" borderId="9" xfId="0" applyNumberFormat="1" applyFont="1" applyFill="1" applyBorder="1" applyAlignment="1">
      <alignment horizontal="center" vertical="center" wrapText="1"/>
    </xf>
    <xf numFmtId="0" fontId="7" fillId="12" borderId="9" xfId="0" applyFont="1" applyFill="1" applyBorder="1"/>
    <xf numFmtId="0" fontId="26" fillId="0" borderId="9" xfId="0" applyFont="1" applyBorder="1" applyAlignment="1">
      <alignment horizontal="center" vertical="center" wrapText="1" readingOrder="2"/>
    </xf>
    <xf numFmtId="0" fontId="11" fillId="0" borderId="32" xfId="0" applyFont="1" applyBorder="1" applyAlignment="1">
      <alignment vertical="center" wrapText="1" readingOrder="2"/>
    </xf>
    <xf numFmtId="0" fontId="11" fillId="0" borderId="0" xfId="0" applyFont="1" applyBorder="1" applyAlignment="1">
      <alignment vertical="center" wrapText="1" readingOrder="2"/>
    </xf>
    <xf numFmtId="0" fontId="61" fillId="0" borderId="0" xfId="0" applyFont="1" applyAlignment="1">
      <alignment vertical="center" readingOrder="2"/>
    </xf>
    <xf numFmtId="0" fontId="37" fillId="0" borderId="9" xfId="0" applyFont="1" applyBorder="1" applyAlignment="1">
      <alignment horizontal="center" vertical="center" wrapText="1" readingOrder="2"/>
    </xf>
    <xf numFmtId="0" fontId="37" fillId="0" borderId="9" xfId="0" applyFont="1" applyBorder="1" applyAlignment="1">
      <alignment horizontal="justify" vertical="center" wrapText="1" readingOrder="2"/>
    </xf>
    <xf numFmtId="0" fontId="25" fillId="0" borderId="0" xfId="0" applyFont="1" applyAlignment="1">
      <alignment vertical="center" readingOrder="2"/>
    </xf>
    <xf numFmtId="0" fontId="8" fillId="12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0" fillId="13" borderId="9" xfId="0" applyFont="1" applyFill="1" applyBorder="1" applyAlignment="1">
      <alignment horizontal="center" vertical="center" wrapText="1" readingOrder="2"/>
    </xf>
    <xf numFmtId="0" fontId="7" fillId="15" borderId="9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center" vertical="center" wrapText="1" readingOrder="2"/>
    </xf>
    <xf numFmtId="166" fontId="32" fillId="0" borderId="9" xfId="0" applyNumberFormat="1" applyFont="1" applyBorder="1" applyAlignment="1">
      <alignment horizontal="center" vertical="center" wrapText="1" readingOrder="2"/>
    </xf>
    <xf numFmtId="1" fontId="32" fillId="9" borderId="9" xfId="0" applyNumberFormat="1" applyFont="1" applyFill="1" applyBorder="1" applyAlignment="1">
      <alignment horizontal="center" vertical="center" wrapText="1" readingOrder="2"/>
    </xf>
    <xf numFmtId="0" fontId="79" fillId="9" borderId="9" xfId="0" applyFont="1" applyFill="1" applyBorder="1" applyAlignment="1">
      <alignment horizontal="center" vertical="center" wrapText="1" readingOrder="2"/>
    </xf>
    <xf numFmtId="0" fontId="8" fillId="15" borderId="9" xfId="0" applyFont="1" applyFill="1" applyBorder="1" applyAlignment="1">
      <alignment horizontal="center"/>
    </xf>
    <xf numFmtId="0" fontId="46" fillId="15" borderId="9" xfId="0" applyFont="1" applyFill="1" applyBorder="1" applyAlignment="1">
      <alignment horizontal="center"/>
    </xf>
    <xf numFmtId="0" fontId="44" fillId="15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51" fillId="0" borderId="12" xfId="0" applyFont="1" applyBorder="1" applyAlignment="1">
      <alignment horizontal="center" vertical="center" wrapText="1" readingOrder="2"/>
    </xf>
    <xf numFmtId="0" fontId="51" fillId="0" borderId="14" xfId="0" applyFont="1" applyBorder="1" applyAlignment="1">
      <alignment horizontal="center" vertical="center" wrapText="1" readingOrder="2"/>
    </xf>
    <xf numFmtId="0" fontId="51" fillId="0" borderId="9" xfId="0" applyFont="1" applyBorder="1" applyAlignment="1">
      <alignment horizontal="center" vertical="center" wrapText="1" readingOrder="2"/>
    </xf>
    <xf numFmtId="0" fontId="23" fillId="10" borderId="0" xfId="0" applyFont="1" applyFill="1" applyAlignment="1">
      <alignment horizontal="center" vertical="center"/>
    </xf>
    <xf numFmtId="0" fontId="28" fillId="0" borderId="16" xfId="0" applyFont="1" applyFill="1" applyBorder="1" applyAlignment="1">
      <alignment horizontal="right" vertical="center" wrapText="1"/>
    </xf>
    <xf numFmtId="0" fontId="28" fillId="0" borderId="15" xfId="0" applyFont="1" applyFill="1" applyBorder="1" applyAlignment="1">
      <alignment horizontal="right" vertical="center" wrapText="1"/>
    </xf>
    <xf numFmtId="0" fontId="28" fillId="0" borderId="17" xfId="0" applyFont="1" applyFill="1" applyBorder="1" applyAlignment="1">
      <alignment horizontal="right" vertical="center" wrapText="1"/>
    </xf>
    <xf numFmtId="0" fontId="28" fillId="0" borderId="18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10" xfId="0" applyFont="1" applyFill="1" applyBorder="1" applyAlignment="1">
      <alignment horizontal="right" vertical="center" wrapText="1"/>
    </xf>
    <xf numFmtId="0" fontId="28" fillId="0" borderId="19" xfId="0" applyFont="1" applyFill="1" applyBorder="1" applyAlignment="1">
      <alignment horizontal="right" vertical="center" wrapText="1"/>
    </xf>
    <xf numFmtId="0" fontId="28" fillId="0" borderId="20" xfId="0" applyFont="1" applyFill="1" applyBorder="1" applyAlignment="1">
      <alignment horizontal="right" vertical="center" wrapText="1"/>
    </xf>
    <xf numFmtId="0" fontId="28" fillId="0" borderId="11" xfId="0" applyFont="1" applyFill="1" applyBorder="1" applyAlignment="1">
      <alignment horizontal="right" vertical="center" wrapText="1"/>
    </xf>
    <xf numFmtId="43" fontId="6" fillId="0" borderId="9" xfId="1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43" fontId="9" fillId="0" borderId="9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3" fontId="6" fillId="0" borderId="12" xfId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42" fillId="12" borderId="33" xfId="0" applyFont="1" applyFill="1" applyBorder="1" applyAlignment="1">
      <alignment horizontal="center" vertical="center"/>
    </xf>
    <xf numFmtId="0" fontId="42" fillId="12" borderId="32" xfId="0" applyFont="1" applyFill="1" applyBorder="1" applyAlignment="1">
      <alignment horizontal="center" vertical="center"/>
    </xf>
    <xf numFmtId="0" fontId="42" fillId="12" borderId="34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2" fillId="0" borderId="26" xfId="0" applyFont="1" applyBorder="1" applyAlignment="1">
      <alignment horizontal="right" vertical="top" wrapText="1" readingOrder="2"/>
    </xf>
    <xf numFmtId="0" fontId="22" fillId="0" borderId="27" xfId="0" applyFont="1" applyBorder="1" applyAlignment="1">
      <alignment horizontal="right" vertical="top" wrapText="1" readingOrder="2"/>
    </xf>
    <xf numFmtId="0" fontId="27" fillId="10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right" vertical="center" wrapText="1"/>
      <protection locked="0"/>
    </xf>
    <xf numFmtId="0" fontId="6" fillId="6" borderId="9" xfId="0" applyFont="1" applyFill="1" applyBorder="1" applyAlignment="1" applyProtection="1">
      <alignment horizontal="right" vertic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6" xfId="0" applyFont="1" applyFill="1" applyBorder="1" applyAlignment="1" applyProtection="1">
      <alignment horizontal="center" vertical="center"/>
      <protection locked="0"/>
    </xf>
    <xf numFmtId="0" fontId="6" fillId="12" borderId="9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 readingOrder="2"/>
      <protection locked="0"/>
    </xf>
    <xf numFmtId="0" fontId="36" fillId="12" borderId="9" xfId="0" applyFont="1" applyFill="1" applyBorder="1" applyAlignment="1">
      <alignment horizontal="center" vertical="center" wrapText="1" readingOrder="2"/>
    </xf>
    <xf numFmtId="0" fontId="44" fillId="9" borderId="9" xfId="0" applyFont="1" applyFill="1" applyBorder="1" applyAlignment="1">
      <alignment horizontal="center"/>
    </xf>
    <xf numFmtId="0" fontId="27" fillId="10" borderId="0" xfId="0" applyFont="1" applyFill="1" applyAlignment="1">
      <alignment horizontal="center" vertical="center" readingOrder="2"/>
    </xf>
    <xf numFmtId="0" fontId="36" fillId="0" borderId="0" xfId="0" applyFont="1" applyAlignment="1">
      <alignment horizontal="right" vertical="center" readingOrder="2"/>
    </xf>
    <xf numFmtId="0" fontId="39" fillId="0" borderId="0" xfId="0" applyFont="1" applyAlignment="1">
      <alignment horizontal="right" vertical="center" readingOrder="2"/>
    </xf>
    <xf numFmtId="0" fontId="8" fillId="6" borderId="1" xfId="0" applyFont="1" applyFill="1" applyBorder="1" applyAlignment="1" applyProtection="1">
      <alignment horizontal="center" vertical="center" readingOrder="2"/>
      <protection locked="0"/>
    </xf>
    <xf numFmtId="0" fontId="8" fillId="6" borderId="6" xfId="0" applyFont="1" applyFill="1" applyBorder="1" applyAlignment="1" applyProtection="1">
      <alignment horizontal="center" vertical="center" readingOrder="2"/>
      <protection locked="0"/>
    </xf>
    <xf numFmtId="0" fontId="34" fillId="0" borderId="0" xfId="0" applyFont="1" applyAlignment="1">
      <alignment horizontal="right" vertical="center" readingOrder="2"/>
    </xf>
    <xf numFmtId="0" fontId="37" fillId="0" borderId="0" xfId="0" applyFont="1" applyAlignment="1">
      <alignment horizontal="right" vertical="center" readingOrder="2"/>
    </xf>
    <xf numFmtId="0" fontId="46" fillId="11" borderId="9" xfId="0" applyFont="1" applyFill="1" applyBorder="1" applyAlignment="1">
      <alignment horizontal="center" vertical="center"/>
    </xf>
    <xf numFmtId="0" fontId="41" fillId="10" borderId="0" xfId="0" applyFont="1" applyFill="1" applyAlignment="1">
      <alignment horizontal="center" vertical="center" wrapText="1" readingOrder="2"/>
    </xf>
    <xf numFmtId="0" fontId="43" fillId="0" borderId="0" xfId="0" applyFont="1" applyAlignment="1">
      <alignment horizontal="center" vertical="center" readingOrder="2"/>
    </xf>
    <xf numFmtId="0" fontId="23" fillId="10" borderId="7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wrapText="1" readingOrder="2"/>
    </xf>
    <xf numFmtId="0" fontId="7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 readingOrder="2"/>
    </xf>
    <xf numFmtId="0" fontId="8" fillId="2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center" vertical="center" wrapText="1" readingOrder="2"/>
    </xf>
    <xf numFmtId="0" fontId="12" fillId="0" borderId="13" xfId="0" applyFont="1" applyBorder="1" applyAlignment="1">
      <alignment horizontal="center" vertical="center" wrapText="1" readingOrder="2"/>
    </xf>
    <xf numFmtId="0" fontId="12" fillId="0" borderId="14" xfId="0" applyFont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 readingOrder="2"/>
    </xf>
    <xf numFmtId="0" fontId="12" fillId="5" borderId="13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 readingOrder="2"/>
    </xf>
    <xf numFmtId="0" fontId="20" fillId="5" borderId="9" xfId="0" applyFont="1" applyFill="1" applyBorder="1" applyAlignment="1">
      <alignment horizontal="right" vertical="center" wrapText="1" readingOrder="2"/>
    </xf>
    <xf numFmtId="0" fontId="23" fillId="10" borderId="0" xfId="0" applyFont="1" applyFill="1" applyAlignment="1">
      <alignment horizontal="center" vertical="center" wrapText="1" readingOrder="2"/>
    </xf>
    <xf numFmtId="0" fontId="24" fillId="0" borderId="0" xfId="0" applyFont="1" applyAlignment="1">
      <alignment horizontal="right" vertical="center" readingOrder="2"/>
    </xf>
    <xf numFmtId="0" fontId="12" fillId="4" borderId="9" xfId="0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 wrapText="1" readingOrder="2"/>
    </xf>
    <xf numFmtId="0" fontId="12" fillId="4" borderId="6" xfId="0" applyFont="1" applyFill="1" applyBorder="1" applyAlignment="1">
      <alignment horizontal="center" vertical="center" wrapText="1" readingOrder="2"/>
    </xf>
    <xf numFmtId="0" fontId="52" fillId="12" borderId="1" xfId="0" applyFont="1" applyFill="1" applyBorder="1" applyAlignment="1">
      <alignment horizontal="center" vertical="center" readingOrder="2"/>
    </xf>
    <xf numFmtId="0" fontId="52" fillId="12" borderId="8" xfId="0" applyFont="1" applyFill="1" applyBorder="1" applyAlignment="1">
      <alignment horizontal="center" vertical="center" readingOrder="2"/>
    </xf>
    <xf numFmtId="0" fontId="52" fillId="12" borderId="6" xfId="0" applyFont="1" applyFill="1" applyBorder="1" applyAlignment="1">
      <alignment horizontal="center" vertical="center" readingOrder="2"/>
    </xf>
    <xf numFmtId="0" fontId="52" fillId="0" borderId="7" xfId="0" applyFont="1" applyBorder="1" applyAlignment="1">
      <alignment horizontal="center" vertical="center" readingOrder="2"/>
    </xf>
    <xf numFmtId="166" fontId="30" fillId="9" borderId="9" xfId="0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9" fillId="0" borderId="20" xfId="0" applyFont="1" applyBorder="1" applyAlignment="1" applyProtection="1">
      <alignment horizontal="right" vertical="center" readingOrder="2"/>
      <protection locked="0"/>
    </xf>
    <xf numFmtId="0" fontId="0" fillId="6" borderId="14" xfId="0" applyFill="1" applyBorder="1" applyAlignment="1">
      <alignment horizontal="center"/>
    </xf>
    <xf numFmtId="0" fontId="44" fillId="12" borderId="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right" vertical="center" wrapText="1" readingOrder="2"/>
    </xf>
    <xf numFmtId="0" fontId="44" fillId="12" borderId="29" xfId="0" applyFont="1" applyFill="1" applyBorder="1" applyAlignment="1">
      <alignment horizontal="center" vertical="center" wrapText="1" readingOrder="2"/>
    </xf>
    <xf numFmtId="0" fontId="44" fillId="12" borderId="31" xfId="0" applyFont="1" applyFill="1" applyBorder="1" applyAlignment="1">
      <alignment horizontal="center" vertical="center" wrapText="1" readingOrder="2"/>
    </xf>
    <xf numFmtId="0" fontId="62" fillId="9" borderId="9" xfId="0" applyFont="1" applyFill="1" applyBorder="1" applyAlignment="1">
      <alignment horizontal="center" vertical="center" readingOrder="2"/>
    </xf>
    <xf numFmtId="0" fontId="44" fillId="12" borderId="30" xfId="0" applyFont="1" applyFill="1" applyBorder="1" applyAlignment="1">
      <alignment horizontal="center" vertical="center" wrapText="1" readingOrder="2"/>
    </xf>
    <xf numFmtId="0" fontId="59" fillId="0" borderId="0" xfId="0" applyFont="1" applyBorder="1" applyAlignment="1" applyProtection="1">
      <alignment horizontal="right" vertical="center" readingOrder="2"/>
      <protection locked="0"/>
    </xf>
    <xf numFmtId="0" fontId="44" fillId="12" borderId="26" xfId="0" applyFont="1" applyFill="1" applyBorder="1" applyAlignment="1">
      <alignment horizontal="center" vertical="center" wrapText="1" readingOrder="2"/>
    </xf>
    <xf numFmtId="0" fontId="44" fillId="12" borderId="27" xfId="0" applyFont="1" applyFill="1" applyBorder="1" applyAlignment="1">
      <alignment horizontal="center" vertical="center" wrapText="1" readingOrder="2"/>
    </xf>
    <xf numFmtId="0" fontId="40" fillId="12" borderId="9" xfId="0" applyFont="1" applyFill="1" applyBorder="1" applyAlignment="1">
      <alignment horizontal="center" vertical="center" wrapText="1" readingOrder="2"/>
    </xf>
    <xf numFmtId="0" fontId="72" fillId="9" borderId="9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4" fillId="9" borderId="9" xfId="0" applyFont="1" applyFill="1" applyBorder="1" applyAlignment="1">
      <alignment horizontal="center" vertical="center" wrapText="1" readingOrder="2"/>
    </xf>
    <xf numFmtId="0" fontId="65" fillId="0" borderId="9" xfId="0" applyFont="1" applyBorder="1" applyAlignment="1">
      <alignment horizontal="center" vertical="center" wrapText="1" readingOrder="2"/>
    </xf>
    <xf numFmtId="0" fontId="65" fillId="0" borderId="9" xfId="0" applyFont="1" applyBorder="1" applyAlignment="1">
      <alignment horizontal="justify" vertical="center" wrapText="1" readingOrder="2"/>
    </xf>
    <xf numFmtId="0" fontId="70" fillId="0" borderId="0" xfId="0" applyFont="1" applyAlignment="1">
      <alignment horizontal="right" vertical="center" wrapText="1" readingOrder="2"/>
    </xf>
    <xf numFmtId="0" fontId="67" fillId="0" borderId="0" xfId="0" applyFont="1" applyAlignment="1">
      <alignment horizontal="right" vertical="center" wrapText="1" readingOrder="2"/>
    </xf>
    <xf numFmtId="0" fontId="45" fillId="0" borderId="1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65" fillId="6" borderId="12" xfId="0" applyFont="1" applyFill="1" applyBorder="1" applyAlignment="1">
      <alignment horizontal="center" vertical="center" wrapText="1" readingOrder="2"/>
    </xf>
    <xf numFmtId="0" fontId="65" fillId="6" borderId="13" xfId="0" applyFont="1" applyFill="1" applyBorder="1" applyAlignment="1">
      <alignment horizontal="center" vertical="center" wrapText="1" readingOrder="2"/>
    </xf>
    <xf numFmtId="0" fontId="65" fillId="6" borderId="14" xfId="0" applyFont="1" applyFill="1" applyBorder="1" applyAlignment="1">
      <alignment horizontal="center" vertical="center" wrapText="1" readingOrder="2"/>
    </xf>
    <xf numFmtId="0" fontId="80" fillId="0" borderId="0" xfId="0" applyFont="1" applyBorder="1" applyAlignment="1">
      <alignment horizontal="right" vertical="center"/>
    </xf>
    <xf numFmtId="0" fontId="78" fillId="12" borderId="9" xfId="0" applyFont="1" applyFill="1" applyBorder="1" applyAlignment="1">
      <alignment horizontal="center" vertical="center" readingOrder="2"/>
    </xf>
    <xf numFmtId="0" fontId="38" fillId="0" borderId="0" xfId="0" applyFont="1" applyAlignment="1">
      <alignment horizontal="right"/>
    </xf>
    <xf numFmtId="0" fontId="38" fillId="9" borderId="1" xfId="0" applyFont="1" applyFill="1" applyBorder="1" applyAlignment="1">
      <alignment horizontal="center" vertical="center"/>
    </xf>
    <xf numFmtId="0" fontId="38" fillId="9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readingOrder="2"/>
    </xf>
    <xf numFmtId="0" fontId="74" fillId="12" borderId="9" xfId="0" applyFont="1" applyFill="1" applyBorder="1" applyAlignment="1">
      <alignment horizontal="center" vertical="center" readingOrder="2"/>
    </xf>
    <xf numFmtId="0" fontId="33" fillId="0" borderId="1" xfId="0" applyFont="1" applyFill="1" applyBorder="1" applyAlignment="1">
      <alignment horizontal="center" vertical="center" wrapText="1" readingOrder="2"/>
    </xf>
    <xf numFmtId="0" fontId="33" fillId="0" borderId="6" xfId="0" applyFont="1" applyFill="1" applyBorder="1" applyAlignment="1">
      <alignment horizontal="center" vertical="center" wrapText="1" readingOrder="2"/>
    </xf>
    <xf numFmtId="0" fontId="42" fillId="9" borderId="1" xfId="0" applyFont="1" applyFill="1" applyBorder="1" applyAlignment="1">
      <alignment horizontal="center" vertical="center"/>
    </xf>
    <xf numFmtId="0" fontId="42" fillId="9" borderId="6" xfId="0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E2BD3BA0-8D30-4295-BA81-76B8DEB3284A}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80\AbaNiroo\&#1576;&#1575;&#1586;&#1585;&#1587;&#1740;\1402\&#1587;&#1575;&#1586;&#1606;&#1583;&#1711;&#1575;&#1606;\&#1575;&#1705;&#1670;&#1608;&#1740;&#1578;&#1608;&#1585;\Sazandegan%20%20actuator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طلاعات پایه"/>
      <sheetName val="اجدول ارزیابی سازندگان"/>
      <sheetName val="امتیاز کل"/>
      <sheetName val="اطلاعات ثبتی شرکت"/>
      <sheetName val="تجربه سابقه اجرایی"/>
      <sheetName val="امتیاز مالی"/>
      <sheetName val="ارزیابی مشتریان قبلی"/>
      <sheetName val="ساختار سازمانی 1"/>
      <sheetName val="ساختار سازمانی 2"/>
      <sheetName val="استانداردهای تولید"/>
      <sheetName val=" نظام مدیریت کیفیت"/>
      <sheetName val="ظرفیت تولید (توان تولید)"/>
      <sheetName val="کیفیت مواد مصرفی"/>
      <sheetName val="اطلاعات پایه "/>
    </sheetNames>
    <sheetDataSet>
      <sheetData sheetId="0">
        <row r="10">
          <cell r="F10" t="str">
            <v>دارد</v>
          </cell>
        </row>
        <row r="11">
          <cell r="F11" t="str">
            <v>ندارد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L50"/>
  <sheetViews>
    <sheetView rightToLeft="1" topLeftCell="A34" zoomScale="85" zoomScaleNormal="85" workbookViewId="0">
      <selection activeCell="A23" sqref="A23"/>
    </sheetView>
  </sheetViews>
  <sheetFormatPr defaultRowHeight="15.75"/>
  <cols>
    <col min="1" max="1" width="19.625" customWidth="1"/>
    <col min="4" max="4" width="13.75" customWidth="1"/>
    <col min="10" max="10" width="13.75" customWidth="1"/>
    <col min="11" max="11" width="17.5" customWidth="1"/>
    <col min="12" max="12" width="27.375" customWidth="1"/>
  </cols>
  <sheetData>
    <row r="3" spans="1:12" ht="24">
      <c r="A3" s="21" t="s">
        <v>36</v>
      </c>
      <c r="B3" s="26"/>
      <c r="C3" s="26"/>
      <c r="D3" s="26"/>
      <c r="E3" s="26"/>
      <c r="F3" s="26"/>
      <c r="G3" s="27"/>
    </row>
    <row r="4" spans="1:12" ht="21">
      <c r="A4" s="28" t="s">
        <v>35</v>
      </c>
      <c r="B4" s="26"/>
      <c r="C4" s="26"/>
      <c r="D4" s="28" t="s">
        <v>41</v>
      </c>
      <c r="E4" s="26"/>
      <c r="F4" s="26"/>
      <c r="G4" s="27"/>
      <c r="I4" s="48" t="s">
        <v>10</v>
      </c>
      <c r="J4" s="48" t="s">
        <v>56</v>
      </c>
      <c r="K4" s="48"/>
    </row>
    <row r="5" spans="1:12" ht="21">
      <c r="A5" s="28" t="s">
        <v>37</v>
      </c>
      <c r="B5" s="26"/>
      <c r="C5" s="26"/>
      <c r="D5" s="28" t="s">
        <v>42</v>
      </c>
      <c r="E5" s="26"/>
      <c r="F5" s="28" t="s">
        <v>51</v>
      </c>
      <c r="G5" s="27" t="s">
        <v>53</v>
      </c>
      <c r="I5" s="48">
        <v>1390</v>
      </c>
      <c r="J5" s="48"/>
      <c r="K5" s="48">
        <v>40.299999999999997</v>
      </c>
      <c r="L5" s="49" t="s">
        <v>57</v>
      </c>
    </row>
    <row r="6" spans="1:12" ht="21">
      <c r="A6" s="28" t="s">
        <v>38</v>
      </c>
      <c r="B6" s="26"/>
      <c r="C6" s="26"/>
      <c r="D6" s="28" t="s">
        <v>43</v>
      </c>
      <c r="E6" s="26"/>
      <c r="F6" s="28" t="s">
        <v>52</v>
      </c>
      <c r="G6" s="27" t="s">
        <v>54</v>
      </c>
      <c r="I6" s="48">
        <v>1391</v>
      </c>
      <c r="J6" s="48">
        <v>1</v>
      </c>
      <c r="K6" s="48">
        <v>52.6</v>
      </c>
      <c r="L6" s="50">
        <v>10000000000</v>
      </c>
    </row>
    <row r="7" spans="1:12" ht="21">
      <c r="A7" s="28" t="s">
        <v>39</v>
      </c>
      <c r="B7" s="26"/>
      <c r="C7" s="26"/>
      <c r="D7" s="28" t="s">
        <v>44</v>
      </c>
      <c r="E7" s="26"/>
      <c r="F7" s="26"/>
      <c r="G7" s="27"/>
      <c r="I7" s="48">
        <v>1392</v>
      </c>
      <c r="J7" s="48">
        <v>2</v>
      </c>
      <c r="K7" s="48">
        <v>70.900000000000006</v>
      </c>
    </row>
    <row r="8" spans="1:12" ht="21">
      <c r="A8" s="28" t="s">
        <v>40</v>
      </c>
      <c r="B8" s="26"/>
      <c r="C8" s="26"/>
      <c r="D8" s="26"/>
      <c r="E8" s="26"/>
      <c r="F8" s="26"/>
      <c r="G8" s="27"/>
      <c r="I8" s="48">
        <v>1393</v>
      </c>
      <c r="J8" s="48">
        <v>3</v>
      </c>
      <c r="K8" s="48">
        <v>81.900000000000006</v>
      </c>
    </row>
    <row r="9" spans="1:12" ht="21">
      <c r="D9" s="39" t="s">
        <v>69</v>
      </c>
      <c r="I9" s="48">
        <v>1394</v>
      </c>
      <c r="J9" s="48">
        <v>4</v>
      </c>
      <c r="K9" s="48">
        <v>91.7</v>
      </c>
    </row>
    <row r="10" spans="1:12" ht="21">
      <c r="D10" s="39" t="s">
        <v>70</v>
      </c>
      <c r="I10" s="48">
        <v>1395</v>
      </c>
      <c r="J10" s="48">
        <v>5</v>
      </c>
      <c r="K10" s="48">
        <v>100</v>
      </c>
    </row>
    <row r="11" spans="1:12" ht="21">
      <c r="I11" s="48">
        <v>1396</v>
      </c>
      <c r="J11" s="48">
        <v>6</v>
      </c>
      <c r="K11" s="48">
        <v>109.6</v>
      </c>
    </row>
    <row r="12" spans="1:12" ht="22.5">
      <c r="D12" s="17" t="s">
        <v>9</v>
      </c>
      <c r="I12" s="48">
        <v>1397</v>
      </c>
      <c r="J12" s="48">
        <v>7</v>
      </c>
      <c r="K12" s="48">
        <v>143.80000000000001</v>
      </c>
    </row>
    <row r="13" spans="1:12" ht="22.5">
      <c r="D13" s="17" t="s">
        <v>8</v>
      </c>
      <c r="I13" s="48">
        <v>1398</v>
      </c>
      <c r="J13" s="48">
        <v>8</v>
      </c>
      <c r="K13" s="48">
        <v>203.2</v>
      </c>
    </row>
    <row r="14" spans="1:12" ht="22.5">
      <c r="D14" s="17" t="s">
        <v>7</v>
      </c>
      <c r="I14" s="48">
        <v>1399</v>
      </c>
      <c r="J14" s="48">
        <v>9</v>
      </c>
      <c r="K14" s="48">
        <v>298.89999999999998</v>
      </c>
    </row>
    <row r="15" spans="1:12" ht="22.5">
      <c r="D15" s="17" t="s">
        <v>16</v>
      </c>
      <c r="I15" s="48">
        <v>1400</v>
      </c>
      <c r="J15" s="48">
        <v>10</v>
      </c>
      <c r="K15" s="48">
        <v>437</v>
      </c>
    </row>
    <row r="16" spans="1:12" ht="22.5">
      <c r="D16" s="17" t="s">
        <v>6</v>
      </c>
    </row>
    <row r="18" spans="4:12" ht="39">
      <c r="D18" s="235" t="s">
        <v>71</v>
      </c>
      <c r="E18" s="235"/>
      <c r="I18" s="35" t="s">
        <v>14</v>
      </c>
      <c r="J18" s="37" t="s">
        <v>58</v>
      </c>
      <c r="K18" s="32" t="s">
        <v>1</v>
      </c>
    </row>
    <row r="19" spans="4:12" ht="22.5">
      <c r="D19" s="40">
        <v>0</v>
      </c>
      <c r="E19" s="40">
        <v>3</v>
      </c>
      <c r="I19" s="32">
        <v>1</v>
      </c>
      <c r="J19" s="36" t="s">
        <v>60</v>
      </c>
      <c r="K19" s="32">
        <v>5</v>
      </c>
    </row>
    <row r="20" spans="4:12" ht="22.5">
      <c r="D20" s="41">
        <v>1</v>
      </c>
      <c r="E20" s="40">
        <v>4</v>
      </c>
      <c r="I20" s="32">
        <v>2</v>
      </c>
      <c r="J20" s="36" t="s">
        <v>59</v>
      </c>
      <c r="K20" s="32">
        <v>6.25</v>
      </c>
    </row>
    <row r="21" spans="4:12" ht="22.5">
      <c r="D21" s="40">
        <v>10</v>
      </c>
      <c r="E21" s="40">
        <v>5</v>
      </c>
      <c r="I21" s="32">
        <v>3</v>
      </c>
      <c r="J21" s="36" t="s">
        <v>61</v>
      </c>
      <c r="K21" s="32">
        <v>7.5</v>
      </c>
    </row>
    <row r="22" spans="4:12" ht="19.5">
      <c r="D22" s="44" t="s">
        <v>73</v>
      </c>
      <c r="E22" s="44">
        <v>0</v>
      </c>
      <c r="I22" s="32">
        <v>4</v>
      </c>
      <c r="J22" s="36" t="s">
        <v>62</v>
      </c>
      <c r="K22" s="32">
        <v>8.75</v>
      </c>
    </row>
    <row r="23" spans="4:12" ht="22.5">
      <c r="D23" s="235" t="s">
        <v>72</v>
      </c>
      <c r="E23" s="235"/>
      <c r="I23" s="32">
        <v>5</v>
      </c>
      <c r="J23" s="36" t="s">
        <v>63</v>
      </c>
      <c r="K23" s="32">
        <v>10</v>
      </c>
    </row>
    <row r="24" spans="4:12" ht="22.5">
      <c r="D24" s="18">
        <v>0</v>
      </c>
      <c r="E24" s="18">
        <v>1</v>
      </c>
      <c r="I24" s="32">
        <v>6</v>
      </c>
      <c r="J24" s="36" t="s">
        <v>64</v>
      </c>
      <c r="K24" s="32">
        <v>11</v>
      </c>
    </row>
    <row r="25" spans="4:12" ht="22.5">
      <c r="D25" s="18">
        <v>10</v>
      </c>
      <c r="E25" s="18">
        <v>2</v>
      </c>
      <c r="I25" s="32">
        <v>7</v>
      </c>
      <c r="J25" s="36" t="s">
        <v>65</v>
      </c>
      <c r="K25" s="32">
        <v>12</v>
      </c>
    </row>
    <row r="26" spans="4:12" ht="22.5">
      <c r="D26" s="18">
        <v>100</v>
      </c>
      <c r="E26" s="18">
        <v>3</v>
      </c>
      <c r="I26" s="32">
        <v>8</v>
      </c>
      <c r="J26" s="36" t="s">
        <v>66</v>
      </c>
      <c r="K26" s="32">
        <v>13</v>
      </c>
    </row>
    <row r="27" spans="4:12" ht="19.5">
      <c r="D27" s="44" t="s">
        <v>73</v>
      </c>
      <c r="E27" s="44">
        <v>0</v>
      </c>
      <c r="I27" s="32">
        <v>9</v>
      </c>
      <c r="J27" s="36" t="s">
        <v>67</v>
      </c>
      <c r="K27" s="32">
        <v>14</v>
      </c>
    </row>
    <row r="28" spans="4:12" ht="19.5">
      <c r="I28" s="32"/>
      <c r="J28" s="36" t="s">
        <v>68</v>
      </c>
      <c r="K28" s="32">
        <v>15</v>
      </c>
    </row>
    <row r="30" spans="4:12" ht="22.5">
      <c r="D30" s="38" t="s">
        <v>74</v>
      </c>
      <c r="E30" s="38"/>
    </row>
    <row r="31" spans="4:12" ht="39">
      <c r="D31" s="44" t="s">
        <v>16</v>
      </c>
      <c r="E31" s="44">
        <v>30</v>
      </c>
      <c r="H31" s="46" t="s">
        <v>42</v>
      </c>
      <c r="I31" s="18">
        <v>2</v>
      </c>
      <c r="K31" s="52" t="s">
        <v>58</v>
      </c>
      <c r="L31" s="52" t="s">
        <v>1</v>
      </c>
    </row>
    <row r="32" spans="4:12" ht="22.5">
      <c r="D32" s="44" t="s">
        <v>6</v>
      </c>
      <c r="E32" s="44">
        <v>40</v>
      </c>
      <c r="H32" s="47" t="s">
        <v>43</v>
      </c>
      <c r="I32" s="18">
        <v>1.5</v>
      </c>
      <c r="K32" s="51">
        <v>1</v>
      </c>
      <c r="L32" s="52">
        <v>5</v>
      </c>
    </row>
    <row r="33" spans="4:12" ht="22.5">
      <c r="D33" s="44" t="s">
        <v>7</v>
      </c>
      <c r="E33" s="44">
        <v>20</v>
      </c>
      <c r="H33" s="47" t="s">
        <v>44</v>
      </c>
      <c r="I33" s="18">
        <v>1</v>
      </c>
      <c r="K33" s="51">
        <v>2</v>
      </c>
      <c r="L33" s="52">
        <v>6.25</v>
      </c>
    </row>
    <row r="34" spans="4:12" ht="22.5">
      <c r="D34" s="44" t="s">
        <v>9</v>
      </c>
      <c r="E34" s="44">
        <v>4</v>
      </c>
      <c r="H34" s="45" t="s">
        <v>73</v>
      </c>
      <c r="I34" s="18">
        <v>0</v>
      </c>
      <c r="K34" s="51">
        <v>3</v>
      </c>
      <c r="L34" s="52">
        <v>7.5</v>
      </c>
    </row>
    <row r="35" spans="4:12" ht="22.5">
      <c r="D35" s="44" t="s">
        <v>8</v>
      </c>
      <c r="E35" s="44">
        <v>10</v>
      </c>
      <c r="H35" s="1"/>
      <c r="I35" s="1"/>
      <c r="K35" s="51">
        <v>4</v>
      </c>
      <c r="L35" s="52">
        <v>8.75</v>
      </c>
    </row>
    <row r="36" spans="4:12" ht="22.5">
      <c r="D36" s="44" t="s">
        <v>73</v>
      </c>
      <c r="E36" s="44">
        <v>0</v>
      </c>
      <c r="H36" s="45" t="s">
        <v>37</v>
      </c>
      <c r="I36" s="18">
        <v>1</v>
      </c>
      <c r="K36" s="51">
        <v>5</v>
      </c>
      <c r="L36" s="52">
        <v>10</v>
      </c>
    </row>
    <row r="37" spans="4:12" ht="22.5">
      <c r="D37" s="1"/>
      <c r="E37" s="1"/>
      <c r="H37" s="45" t="s">
        <v>38</v>
      </c>
      <c r="I37" s="18">
        <v>0.9</v>
      </c>
      <c r="K37" s="51">
        <v>6</v>
      </c>
      <c r="L37" s="52">
        <v>11</v>
      </c>
    </row>
    <row r="38" spans="4:12" ht="22.5">
      <c r="D38" s="235" t="s">
        <v>75</v>
      </c>
      <c r="E38" s="235"/>
      <c r="H38" s="45" t="s">
        <v>39</v>
      </c>
      <c r="I38" s="18">
        <v>0.8</v>
      </c>
      <c r="K38" s="51">
        <v>7</v>
      </c>
      <c r="L38" s="52">
        <v>12</v>
      </c>
    </row>
    <row r="39" spans="4:12" ht="22.5">
      <c r="D39" s="44" t="s">
        <v>16</v>
      </c>
      <c r="E39" s="44">
        <v>15</v>
      </c>
      <c r="H39" s="45" t="s">
        <v>40</v>
      </c>
      <c r="I39" s="18">
        <v>0.5</v>
      </c>
      <c r="K39" s="51">
        <v>8</v>
      </c>
      <c r="L39" s="52">
        <v>13</v>
      </c>
    </row>
    <row r="40" spans="4:12" ht="22.5">
      <c r="D40" s="44" t="s">
        <v>6</v>
      </c>
      <c r="E40" s="44">
        <v>20</v>
      </c>
      <c r="H40" s="45" t="s">
        <v>73</v>
      </c>
      <c r="I40" s="18">
        <v>0</v>
      </c>
      <c r="K40" s="51">
        <v>9</v>
      </c>
      <c r="L40" s="52">
        <v>14</v>
      </c>
    </row>
    <row r="41" spans="4:12" ht="19.5">
      <c r="D41" s="44" t="s">
        <v>7</v>
      </c>
      <c r="E41" s="44">
        <v>10</v>
      </c>
      <c r="K41" s="51">
        <v>10</v>
      </c>
      <c r="L41" s="52">
        <v>15</v>
      </c>
    </row>
    <row r="42" spans="4:12" ht="22.5">
      <c r="D42" s="44" t="s">
        <v>9</v>
      </c>
      <c r="E42" s="44">
        <v>2</v>
      </c>
      <c r="K42" s="34">
        <v>0</v>
      </c>
      <c r="L42" s="34">
        <v>0</v>
      </c>
    </row>
    <row r="43" spans="4:12" ht="18.75">
      <c r="D43" s="44" t="s">
        <v>8</v>
      </c>
      <c r="E43" s="44">
        <v>5</v>
      </c>
    </row>
    <row r="44" spans="4:12" ht="18.75">
      <c r="D44" s="44" t="s">
        <v>73</v>
      </c>
      <c r="E44" s="44">
        <v>0</v>
      </c>
    </row>
    <row r="47" spans="4:12" ht="18.75">
      <c r="D47" s="55" t="s">
        <v>77</v>
      </c>
      <c r="E47" s="55">
        <v>1</v>
      </c>
    </row>
    <row r="48" spans="4:12" ht="18.75">
      <c r="D48" s="55" t="s">
        <v>78</v>
      </c>
      <c r="E48" s="55">
        <v>1</v>
      </c>
    </row>
    <row r="49" spans="4:5" ht="18.75">
      <c r="D49" s="55" t="s">
        <v>79</v>
      </c>
      <c r="E49" s="55">
        <v>0.8</v>
      </c>
    </row>
    <row r="50" spans="4:5" ht="18.75">
      <c r="D50" s="54" t="s">
        <v>73</v>
      </c>
      <c r="E50" s="54">
        <v>0</v>
      </c>
    </row>
  </sheetData>
  <mergeCells count="3">
    <mergeCell ref="D18:E18"/>
    <mergeCell ref="D23:E23"/>
    <mergeCell ref="D38:E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  <pageSetUpPr fitToPage="1"/>
  </sheetPr>
  <dimension ref="A1:J34"/>
  <sheetViews>
    <sheetView rightToLeft="1" zoomScale="85" zoomScaleNormal="85" workbookViewId="0">
      <selection activeCell="G7" sqref="G7:H7"/>
    </sheetView>
  </sheetViews>
  <sheetFormatPr defaultColWidth="10.875" defaultRowHeight="22.5"/>
  <cols>
    <col min="1" max="1" width="4" style="1" customWidth="1"/>
    <col min="2" max="2" width="7.625" style="1" customWidth="1"/>
    <col min="3" max="3" width="61" style="1" customWidth="1"/>
    <col min="4" max="4" width="16.125" style="1" customWidth="1"/>
    <col min="5" max="5" width="14.375" style="1" customWidth="1"/>
    <col min="6" max="6" width="15.625" style="1" customWidth="1"/>
    <col min="7" max="7" width="17" style="1" customWidth="1"/>
    <col min="8" max="9" width="10.875" style="1"/>
    <col min="10" max="10" width="14.375" style="1" customWidth="1"/>
    <col min="11" max="16384" width="10.875" style="1"/>
  </cols>
  <sheetData>
    <row r="1" spans="2:10" ht="40.5">
      <c r="B1" s="282" t="s">
        <v>228</v>
      </c>
      <c r="C1" s="282"/>
      <c r="D1" s="282"/>
      <c r="E1" s="282"/>
      <c r="F1" s="282"/>
      <c r="G1" s="282"/>
      <c r="H1" s="282"/>
    </row>
    <row r="2" spans="2:10" ht="25.5">
      <c r="B2" s="340"/>
      <c r="C2" s="340"/>
      <c r="D2" s="33"/>
      <c r="E2"/>
      <c r="F2" s="9"/>
    </row>
    <row r="3" spans="2:10">
      <c r="B3" s="30"/>
      <c r="C3"/>
      <c r="D3"/>
      <c r="E3"/>
    </row>
    <row r="4" spans="2:10" ht="26.25">
      <c r="B4" s="341" t="s">
        <v>216</v>
      </c>
      <c r="C4" s="341"/>
      <c r="D4" s="341"/>
      <c r="E4" s="341"/>
    </row>
    <row r="5" spans="2:10" ht="26.25">
      <c r="B5" s="184" t="s">
        <v>0</v>
      </c>
      <c r="C5" s="192" t="s">
        <v>12</v>
      </c>
      <c r="D5" s="185" t="s">
        <v>55</v>
      </c>
      <c r="E5" s="195" t="s">
        <v>1</v>
      </c>
    </row>
    <row r="6" spans="2:10" ht="30.75">
      <c r="B6" s="194">
        <v>1</v>
      </c>
      <c r="C6" s="193" t="s">
        <v>217</v>
      </c>
      <c r="D6" s="196"/>
      <c r="E6" s="159">
        <f>IF(D6="دارد",50,0)</f>
        <v>0</v>
      </c>
      <c r="G6" s="321" t="s">
        <v>222</v>
      </c>
      <c r="H6" s="321"/>
      <c r="J6" s="202" t="s">
        <v>129</v>
      </c>
    </row>
    <row r="7" spans="2:10" ht="27.75">
      <c r="B7" s="194">
        <v>2</v>
      </c>
      <c r="C7" s="342" t="s">
        <v>218</v>
      </c>
      <c r="D7" s="343"/>
      <c r="E7" s="159">
        <f>50*E20/100</f>
        <v>0</v>
      </c>
      <c r="G7" s="338">
        <f>SUM(E6:E7)</f>
        <v>0</v>
      </c>
      <c r="H7" s="339"/>
      <c r="I7" s="200"/>
      <c r="J7" s="232">
        <f>G7*6/100</f>
        <v>0</v>
      </c>
    </row>
    <row r="8" spans="2:10" ht="21.6" customHeight="1">
      <c r="B8" s="218"/>
      <c r="C8" s="218"/>
    </row>
    <row r="9" spans="2:10" ht="21.6" customHeight="1">
      <c r="B9" s="219"/>
      <c r="C9" s="219"/>
    </row>
    <row r="10" spans="2:10">
      <c r="B10" s="335" t="s">
        <v>229</v>
      </c>
      <c r="C10" s="335"/>
      <c r="D10"/>
      <c r="E10"/>
    </row>
    <row r="11" spans="2:10">
      <c r="B11" s="31"/>
      <c r="C11"/>
      <c r="D11"/>
      <c r="E11"/>
    </row>
    <row r="12" spans="2:10" ht="26.25">
      <c r="B12" s="341" t="s">
        <v>230</v>
      </c>
      <c r="C12" s="341"/>
      <c r="D12" s="341"/>
      <c r="E12" s="341"/>
    </row>
    <row r="13" spans="2:10" ht="24">
      <c r="B13" s="183" t="s">
        <v>14</v>
      </c>
      <c r="C13" s="183" t="s">
        <v>231</v>
      </c>
      <c r="D13" s="183" t="s">
        <v>50</v>
      </c>
      <c r="E13" s="183" t="s">
        <v>32</v>
      </c>
    </row>
    <row r="14" spans="2:10" ht="27.75">
      <c r="B14" s="186">
        <v>1</v>
      </c>
      <c r="C14" s="190" t="s">
        <v>49</v>
      </c>
      <c r="D14" s="189"/>
      <c r="E14" s="191">
        <f>IF(D14="دارد",20,0)</f>
        <v>0</v>
      </c>
    </row>
    <row r="15" spans="2:10" ht="49.5">
      <c r="B15" s="186">
        <v>2</v>
      </c>
      <c r="C15" s="190" t="s">
        <v>211</v>
      </c>
      <c r="D15" s="189"/>
      <c r="E15" s="191">
        <f>IF(D15="دارد",25,0)</f>
        <v>0</v>
      </c>
    </row>
    <row r="16" spans="2:10" ht="27.75">
      <c r="B16" s="186">
        <v>3</v>
      </c>
      <c r="C16" s="190" t="s">
        <v>212</v>
      </c>
      <c r="D16" s="189"/>
      <c r="E16" s="191">
        <f>IF(D16="دارد",20,0)</f>
        <v>0</v>
      </c>
    </row>
    <row r="17" spans="1:5" ht="27.75">
      <c r="B17" s="186">
        <v>4</v>
      </c>
      <c r="C17" s="190" t="s">
        <v>213</v>
      </c>
      <c r="D17" s="189"/>
      <c r="E17" s="191">
        <f>IF(D17="دارد",15,0)</f>
        <v>0</v>
      </c>
    </row>
    <row r="18" spans="1:5" ht="27.75">
      <c r="B18" s="186">
        <v>5</v>
      </c>
      <c r="C18" s="190" t="s">
        <v>214</v>
      </c>
      <c r="D18" s="189"/>
      <c r="E18" s="191">
        <f>IF(D18="دارد",10,0)</f>
        <v>0</v>
      </c>
    </row>
    <row r="19" spans="1:5" ht="27.75">
      <c r="B19" s="186">
        <v>6</v>
      </c>
      <c r="C19" s="190" t="s">
        <v>215</v>
      </c>
      <c r="D19" s="189"/>
      <c r="E19" s="191">
        <f>IF(D19="دارد",10,0)</f>
        <v>0</v>
      </c>
    </row>
    <row r="20" spans="1:5" ht="27.75">
      <c r="B20" s="187"/>
      <c r="C20" s="188"/>
      <c r="D20" s="197" t="s">
        <v>76</v>
      </c>
      <c r="E20" s="197">
        <f>SUM(E14:E19)</f>
        <v>0</v>
      </c>
    </row>
    <row r="24" spans="1:5">
      <c r="A24" s="336" t="s">
        <v>220</v>
      </c>
      <c r="B24" s="336"/>
      <c r="C24" s="336"/>
      <c r="D24" s="336"/>
      <c r="E24" s="336"/>
    </row>
    <row r="25" spans="1:5">
      <c r="B25" s="199" t="s">
        <v>0</v>
      </c>
      <c r="C25" s="199" t="s">
        <v>47</v>
      </c>
      <c r="D25" s="199" t="s">
        <v>219</v>
      </c>
      <c r="E25" s="199" t="s">
        <v>221</v>
      </c>
    </row>
    <row r="26" spans="1:5" ht="24">
      <c r="B26" s="186">
        <v>1</v>
      </c>
      <c r="C26" s="198"/>
      <c r="D26" s="198"/>
      <c r="E26" s="198"/>
    </row>
    <row r="27" spans="1:5" ht="24">
      <c r="B27" s="186">
        <v>2</v>
      </c>
      <c r="C27" s="198"/>
      <c r="D27" s="198"/>
      <c r="E27" s="198"/>
    </row>
    <row r="28" spans="1:5" ht="24">
      <c r="B28" s="186">
        <v>3</v>
      </c>
      <c r="C28" s="198"/>
      <c r="D28" s="198"/>
      <c r="E28" s="198"/>
    </row>
    <row r="29" spans="1:5" ht="24">
      <c r="B29" s="186">
        <v>4</v>
      </c>
      <c r="C29" s="198"/>
      <c r="D29" s="198"/>
      <c r="E29" s="198"/>
    </row>
    <row r="30" spans="1:5" ht="24">
      <c r="B30" s="186">
        <v>5</v>
      </c>
      <c r="C30" s="198"/>
      <c r="D30" s="198"/>
      <c r="E30" s="198"/>
    </row>
    <row r="31" spans="1:5" ht="24">
      <c r="B31" s="186">
        <v>6</v>
      </c>
      <c r="C31" s="198"/>
      <c r="D31" s="198"/>
      <c r="E31" s="198"/>
    </row>
    <row r="32" spans="1:5" ht="24">
      <c r="B32" s="186">
        <v>7</v>
      </c>
      <c r="C32" s="198"/>
      <c r="D32" s="198"/>
      <c r="E32" s="198"/>
    </row>
    <row r="34" spans="2:3" ht="27.75">
      <c r="B34" s="337" t="s">
        <v>48</v>
      </c>
      <c r="C34" s="337"/>
    </row>
  </sheetData>
  <sheetProtection algorithmName="SHA-512" hashValue="GGnQM+c4E61K6ATZKx0n+rUx8CFbh4PS6nWzGhK6Bz/Ua9xebU1mlRXSg7k1BYL1ARnjNw6lea/HaU8YIhY2hQ==" saltValue="rD5szSKAC8fOJQiY5Zeuyg==" spinCount="100000" sheet="1" objects="1" scenarios="1"/>
  <protectedRanges>
    <protectedRange sqref="C26:E32" name="Range3"/>
    <protectedRange sqref="D6" name="Range1"/>
    <protectedRange sqref="D14:D19" name="Range2"/>
  </protectedRanges>
  <mergeCells count="10">
    <mergeCell ref="B1:H1"/>
    <mergeCell ref="B10:C10"/>
    <mergeCell ref="A24:E24"/>
    <mergeCell ref="B34:C34"/>
    <mergeCell ref="G6:H6"/>
    <mergeCell ref="G7:H7"/>
    <mergeCell ref="B2:C2"/>
    <mergeCell ref="B12:E12"/>
    <mergeCell ref="B4:E4"/>
    <mergeCell ref="C7:D7"/>
  </mergeCells>
  <pageMargins left="0.7" right="0.7" top="0.75" bottom="0.75" header="0.3" footer="0.3"/>
  <pageSetup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700-000000000000}">
          <x14:formula1>
            <xm:f>'اطلاعات پایه'!$F$5:$F$6</xm:f>
          </x14:formula1>
          <xm:sqref>D14:D19 D6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B1:J8"/>
  <sheetViews>
    <sheetView rightToLeft="1" zoomScale="85" zoomScaleNormal="85" workbookViewId="0">
      <selection activeCell="D7" sqref="D7"/>
    </sheetView>
  </sheetViews>
  <sheetFormatPr defaultColWidth="10.875" defaultRowHeight="22.5"/>
  <cols>
    <col min="1" max="1" width="4" style="1" customWidth="1"/>
    <col min="2" max="2" width="7.625" style="1" customWidth="1"/>
    <col min="3" max="3" width="74.875" style="1" customWidth="1"/>
    <col min="4" max="4" width="19.125" style="1" customWidth="1"/>
    <col min="5" max="5" width="25.125" style="1" customWidth="1"/>
    <col min="6" max="6" width="10.875" style="1" customWidth="1"/>
    <col min="7" max="7" width="13.125" style="1" customWidth="1"/>
    <col min="8" max="8" width="9.25" style="1" customWidth="1"/>
    <col min="9" max="9" width="9.375" style="1" customWidth="1"/>
    <col min="10" max="10" width="14.125" style="1" customWidth="1"/>
    <col min="11" max="16384" width="10.875" style="1"/>
  </cols>
  <sheetData>
    <row r="1" spans="2:10" ht="40.5" customHeight="1">
      <c r="B1" s="282" t="s">
        <v>237</v>
      </c>
      <c r="C1" s="282"/>
      <c r="D1" s="282"/>
      <c r="E1" s="282"/>
      <c r="F1" s="282"/>
      <c r="G1" s="282"/>
    </row>
    <row r="2" spans="2:10" ht="35.1" customHeight="1">
      <c r="B2"/>
      <c r="C2"/>
      <c r="D2"/>
      <c r="E2"/>
      <c r="F2"/>
      <c r="G2"/>
    </row>
    <row r="3" spans="2:10" s="2" customFormat="1" ht="24.95" customHeight="1">
      <c r="B3" s="346" t="s">
        <v>233</v>
      </c>
      <c r="C3" s="346"/>
      <c r="D3" s="346"/>
      <c r="E3" s="346"/>
      <c r="F3" s="223"/>
      <c r="G3" s="223"/>
      <c r="H3" s="223"/>
      <c r="I3" s="223"/>
    </row>
    <row r="4" spans="2:10">
      <c r="B4"/>
      <c r="C4"/>
      <c r="D4"/>
      <c r="E4"/>
      <c r="F4"/>
      <c r="G4"/>
    </row>
    <row r="5" spans="2:10" ht="27.75">
      <c r="B5" s="155" t="s">
        <v>14</v>
      </c>
      <c r="C5" s="155" t="s">
        <v>234</v>
      </c>
      <c r="D5" s="185" t="s">
        <v>55</v>
      </c>
      <c r="E5" s="155" t="s">
        <v>202</v>
      </c>
      <c r="F5"/>
      <c r="G5"/>
    </row>
    <row r="6" spans="2:10" ht="27.75">
      <c r="B6" s="221">
        <v>1</v>
      </c>
      <c r="C6" s="222" t="s">
        <v>235</v>
      </c>
      <c r="D6" s="196"/>
      <c r="E6" s="159">
        <f>IF(D6="دارد",50,0)</f>
        <v>0</v>
      </c>
    </row>
    <row r="7" spans="2:10" ht="54">
      <c r="B7" s="221">
        <v>2</v>
      </c>
      <c r="C7" s="222" t="s">
        <v>236</v>
      </c>
      <c r="D7" s="196"/>
      <c r="E7" s="159">
        <f>IF(D7="دارد",50,0)</f>
        <v>0</v>
      </c>
      <c r="G7" s="321" t="s">
        <v>222</v>
      </c>
      <c r="H7" s="321"/>
      <c r="J7" s="224" t="s">
        <v>129</v>
      </c>
    </row>
    <row r="8" spans="2:10" ht="30">
      <c r="G8" s="344">
        <f>SUM(E6:E7)</f>
        <v>0</v>
      </c>
      <c r="H8" s="345"/>
      <c r="I8" s="200"/>
      <c r="J8" s="232">
        <f>G8*5/100</f>
        <v>0</v>
      </c>
    </row>
  </sheetData>
  <sheetProtection algorithmName="SHA-512" hashValue="Y4loayrQ3609QHz/BI/nD9emR1+WtC/JQO7JohlM+OBzjsoQ7xr8LFCHnFTGc8IPbxTOzj+jfDYC4bGorUelIg==" saltValue="Vo5I4aq9jqbsDUVjHX4PGQ==" spinCount="100000" sheet="1" objects="1" scenarios="1"/>
  <protectedRanges>
    <protectedRange sqref="D6:D7" name="Range1"/>
  </protectedRanges>
  <mergeCells count="4">
    <mergeCell ref="G7:H7"/>
    <mergeCell ref="G8:H8"/>
    <mergeCell ref="B1:G1"/>
    <mergeCell ref="B3:E3"/>
  </mergeCells>
  <pageMargins left="0.7" right="0.7" top="0.75" bottom="0.75" header="0.3" footer="0.3"/>
  <pageSetup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AA937F-8A02-49C8-ADEC-447040EB56C3}">
          <x14:formula1>
            <xm:f>'اطلاعات پایه'!$F$5:$F$6</xm:f>
          </x14:formula1>
          <xm:sqref>D6:D7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8095C-5BA3-46D4-88A7-3DF5ABC06083}">
  <dimension ref="A4:P56"/>
  <sheetViews>
    <sheetView rightToLeft="1" workbookViewId="0">
      <selection activeCell="J43" sqref="J43"/>
    </sheetView>
  </sheetViews>
  <sheetFormatPr defaultRowHeight="15"/>
  <cols>
    <col min="1" max="6" width="9" style="116"/>
    <col min="7" max="7" width="8.875" style="116" bestFit="1" customWidth="1"/>
    <col min="8" max="12" width="9" style="116"/>
    <col min="13" max="13" width="21.875" style="116" customWidth="1"/>
    <col min="14" max="14" width="17.875" style="116" customWidth="1"/>
    <col min="15" max="15" width="16.875" style="116" customWidth="1"/>
    <col min="16" max="16384" width="9" style="116"/>
  </cols>
  <sheetData>
    <row r="4" spans="4:15" ht="19.5">
      <c r="D4" s="115" t="s">
        <v>6</v>
      </c>
      <c r="E4" s="115">
        <v>100</v>
      </c>
      <c r="F4" s="115" t="s">
        <v>6</v>
      </c>
      <c r="G4" s="115">
        <v>50</v>
      </c>
      <c r="K4" s="117"/>
      <c r="L4" s="116">
        <v>1</v>
      </c>
    </row>
    <row r="5" spans="4:15" ht="19.5">
      <c r="D5" s="115" t="s">
        <v>138</v>
      </c>
      <c r="E5" s="115">
        <v>80</v>
      </c>
      <c r="F5" s="115" t="s">
        <v>138</v>
      </c>
      <c r="G5" s="115">
        <v>40</v>
      </c>
      <c r="K5" s="117"/>
      <c r="L5" s="116" t="s">
        <v>139</v>
      </c>
    </row>
    <row r="6" spans="4:15" ht="24">
      <c r="D6" s="115" t="s">
        <v>140</v>
      </c>
      <c r="E6" s="115">
        <v>50</v>
      </c>
      <c r="F6" s="115" t="s">
        <v>140</v>
      </c>
      <c r="G6" s="115">
        <v>25</v>
      </c>
      <c r="L6" s="118"/>
      <c r="M6" s="119"/>
      <c r="N6" s="120"/>
      <c r="O6" s="119"/>
    </row>
    <row r="7" spans="4:15" ht="24">
      <c r="D7" s="115" t="s">
        <v>9</v>
      </c>
      <c r="E7" s="115">
        <v>0</v>
      </c>
      <c r="F7" s="115" t="s">
        <v>9</v>
      </c>
      <c r="G7" s="115">
        <v>0</v>
      </c>
      <c r="L7" s="118"/>
      <c r="M7" s="119"/>
      <c r="N7" s="120"/>
      <c r="O7" s="119"/>
    </row>
    <row r="8" spans="4:15" ht="24">
      <c r="D8" s="115"/>
      <c r="E8" s="115">
        <v>0</v>
      </c>
      <c r="F8" s="115"/>
      <c r="G8" s="115">
        <v>0</v>
      </c>
      <c r="L8" s="118"/>
      <c r="M8" s="119"/>
      <c r="N8" s="120"/>
      <c r="O8" s="119"/>
    </row>
    <row r="9" spans="4:15" ht="24">
      <c r="D9" s="115"/>
      <c r="E9" s="115"/>
      <c r="L9" s="118"/>
      <c r="M9" s="119"/>
      <c r="N9" s="120"/>
      <c r="O9" s="119"/>
    </row>
    <row r="10" spans="4:15" ht="24">
      <c r="G10" s="116" t="s">
        <v>17</v>
      </c>
      <c r="H10" s="116" t="s">
        <v>134</v>
      </c>
      <c r="L10" s="118"/>
      <c r="M10" s="119"/>
      <c r="N10" s="120"/>
      <c r="O10" s="119"/>
    </row>
    <row r="11" spans="4:15" ht="24">
      <c r="D11" s="115" t="s">
        <v>141</v>
      </c>
      <c r="F11" s="115" t="s">
        <v>135</v>
      </c>
      <c r="G11" s="116">
        <v>1392</v>
      </c>
      <c r="H11" s="116">
        <v>1393</v>
      </c>
      <c r="L11" s="118"/>
      <c r="M11" s="121"/>
      <c r="N11" s="120"/>
      <c r="O11" s="119"/>
    </row>
    <row r="12" spans="4:15" ht="19.5" customHeight="1">
      <c r="D12" s="115" t="s">
        <v>142</v>
      </c>
      <c r="F12" s="115" t="s">
        <v>143</v>
      </c>
      <c r="G12" s="116">
        <v>1393</v>
      </c>
      <c r="H12" s="116">
        <v>1394</v>
      </c>
      <c r="L12" s="118"/>
      <c r="M12" s="121"/>
      <c r="N12" s="120"/>
      <c r="O12" s="119"/>
    </row>
    <row r="13" spans="4:15" ht="19.5" customHeight="1">
      <c r="D13" s="115" t="s">
        <v>136</v>
      </c>
      <c r="F13" s="115" t="s">
        <v>137</v>
      </c>
      <c r="G13" s="116">
        <v>1394</v>
      </c>
      <c r="H13" s="116">
        <v>1395</v>
      </c>
      <c r="L13" s="118"/>
      <c r="M13" s="121"/>
      <c r="N13" s="120"/>
      <c r="O13" s="119"/>
    </row>
    <row r="14" spans="4:15" ht="19.5" customHeight="1">
      <c r="G14" s="116">
        <v>1395</v>
      </c>
      <c r="H14" s="116">
        <v>1396</v>
      </c>
      <c r="L14" s="118"/>
      <c r="M14" s="121"/>
      <c r="N14" s="120"/>
      <c r="O14" s="119"/>
    </row>
    <row r="15" spans="4:15" ht="19.5" customHeight="1">
      <c r="G15" s="116">
        <v>1396</v>
      </c>
      <c r="H15" s="116">
        <v>1397</v>
      </c>
      <c r="L15" s="118"/>
      <c r="M15" s="121"/>
      <c r="N15" s="120"/>
      <c r="O15" s="119"/>
    </row>
    <row r="16" spans="4:15" ht="19.5" customHeight="1">
      <c r="G16" s="116">
        <v>1397</v>
      </c>
      <c r="H16" s="116">
        <v>1398</v>
      </c>
      <c r="K16" s="122"/>
      <c r="L16" s="122"/>
      <c r="M16" s="116" t="s">
        <v>144</v>
      </c>
      <c r="N16" s="116" t="s">
        <v>145</v>
      </c>
      <c r="O16" s="116" t="s">
        <v>146</v>
      </c>
    </row>
    <row r="17" spans="4:16" ht="18" customHeight="1">
      <c r="G17" s="116">
        <v>1398</v>
      </c>
      <c r="H17" s="116">
        <v>1399</v>
      </c>
      <c r="K17" s="122"/>
      <c r="L17" s="122"/>
      <c r="M17" s="122"/>
      <c r="N17" s="122"/>
      <c r="P17" s="123"/>
    </row>
    <row r="18" spans="4:16" ht="15" customHeight="1">
      <c r="G18" s="116">
        <v>1399</v>
      </c>
      <c r="H18" s="116">
        <v>1400</v>
      </c>
      <c r="K18" s="122"/>
      <c r="L18" s="122"/>
      <c r="M18" s="122"/>
      <c r="N18" s="122"/>
    </row>
    <row r="19" spans="4:16">
      <c r="G19" s="116">
        <v>1400</v>
      </c>
      <c r="H19" s="116">
        <v>1401</v>
      </c>
    </row>
    <row r="20" spans="4:16" ht="20.25" customHeight="1">
      <c r="D20" s="124"/>
      <c r="E20" s="124"/>
      <c r="F20" s="124"/>
      <c r="G20" s="116">
        <v>1401</v>
      </c>
      <c r="H20" s="116">
        <v>1402</v>
      </c>
      <c r="I20" s="124"/>
      <c r="J20" s="124"/>
      <c r="K20" s="124"/>
      <c r="L20" s="124"/>
    </row>
    <row r="21" spans="4:16">
      <c r="G21" s="116">
        <v>1402</v>
      </c>
      <c r="H21" s="116">
        <v>1403</v>
      </c>
    </row>
    <row r="22" spans="4:16">
      <c r="G22" s="116">
        <v>1403</v>
      </c>
      <c r="H22" s="116">
        <v>1404</v>
      </c>
    </row>
    <row r="23" spans="4:16">
      <c r="G23" s="116">
        <v>1404</v>
      </c>
      <c r="H23" s="116">
        <v>1405</v>
      </c>
    </row>
    <row r="24" spans="4:16" ht="18">
      <c r="G24" s="116">
        <v>1405</v>
      </c>
      <c r="H24" s="116">
        <v>1406</v>
      </c>
      <c r="K24" s="118">
        <v>1</v>
      </c>
    </row>
    <row r="25" spans="4:16" ht="18">
      <c r="G25" s="116">
        <v>1406</v>
      </c>
      <c r="H25" s="116">
        <v>1407</v>
      </c>
      <c r="K25" s="118">
        <v>2</v>
      </c>
    </row>
    <row r="26" spans="4:16" ht="18">
      <c r="K26" s="118">
        <v>3</v>
      </c>
    </row>
    <row r="27" spans="4:16" ht="18">
      <c r="K27" s="118">
        <v>4</v>
      </c>
    </row>
    <row r="30" spans="4:16">
      <c r="K30" s="143">
        <v>1</v>
      </c>
    </row>
    <row r="31" spans="4:16">
      <c r="K31" s="143">
        <v>2</v>
      </c>
    </row>
    <row r="32" spans="4:16" ht="18">
      <c r="D32" s="236" t="s">
        <v>159</v>
      </c>
      <c r="E32" s="238" t="s">
        <v>162</v>
      </c>
      <c r="F32" s="238"/>
      <c r="G32" s="238"/>
      <c r="K32" s="143">
        <v>3</v>
      </c>
    </row>
    <row r="33" spans="1:15" ht="72">
      <c r="D33" s="237"/>
      <c r="E33" s="94" t="s">
        <v>163</v>
      </c>
      <c r="F33" s="94" t="s">
        <v>164</v>
      </c>
      <c r="G33" s="94" t="s">
        <v>165</v>
      </c>
      <c r="K33" s="143">
        <v>4</v>
      </c>
    </row>
    <row r="34" spans="1:15">
      <c r="K34" s="143">
        <v>5</v>
      </c>
    </row>
    <row r="35" spans="1:15">
      <c r="K35" s="143">
        <v>6</v>
      </c>
    </row>
    <row r="36" spans="1:15">
      <c r="K36" s="143">
        <v>7</v>
      </c>
    </row>
    <row r="37" spans="1:15" ht="21.75">
      <c r="A37" s="140" t="s">
        <v>166</v>
      </c>
      <c r="B37" s="93">
        <v>12</v>
      </c>
      <c r="C37" s="93"/>
      <c r="D37" s="140" t="s">
        <v>166</v>
      </c>
      <c r="E37" s="93">
        <v>16</v>
      </c>
      <c r="G37" s="140" t="s">
        <v>166</v>
      </c>
      <c r="H37" s="93">
        <v>4</v>
      </c>
      <c r="K37" s="143">
        <v>8</v>
      </c>
    </row>
    <row r="38" spans="1:15" ht="43.5">
      <c r="A38" s="140" t="s">
        <v>167</v>
      </c>
      <c r="B38" s="93">
        <v>16</v>
      </c>
      <c r="C38" s="93"/>
      <c r="D38" s="140" t="s">
        <v>167</v>
      </c>
      <c r="E38" s="93">
        <v>20</v>
      </c>
      <c r="G38" s="140" t="s">
        <v>167</v>
      </c>
      <c r="H38" s="93">
        <v>8</v>
      </c>
      <c r="K38" s="143">
        <v>9</v>
      </c>
      <c r="M38" s="139" t="s">
        <v>163</v>
      </c>
      <c r="N38" s="139" t="s">
        <v>164</v>
      </c>
      <c r="O38" s="139" t="s">
        <v>165</v>
      </c>
    </row>
    <row r="39" spans="1:15" ht="43.5">
      <c r="A39" s="140" t="s">
        <v>168</v>
      </c>
      <c r="B39" s="93">
        <v>22</v>
      </c>
      <c r="C39" s="93"/>
      <c r="D39" s="140" t="s">
        <v>168</v>
      </c>
      <c r="E39" s="93">
        <v>26</v>
      </c>
      <c r="G39" s="140" t="s">
        <v>168</v>
      </c>
      <c r="H39" s="93">
        <v>12</v>
      </c>
      <c r="K39" s="143">
        <v>10</v>
      </c>
      <c r="M39" s="149">
        <f>VLOOKUP('ساختار سازمانی '!G19,'اطلاعات پایه '!G37:H40,2,0)</f>
        <v>8</v>
      </c>
      <c r="N39" s="145">
        <f>VLOOKUP('ساختار سازمانی '!G19,'اطلاعات پایه '!A37:B40,2,0)</f>
        <v>16</v>
      </c>
      <c r="O39" s="148">
        <f>VLOOKUP('ساختار سازمانی '!G19,'اطلاعات پایه '!D37:E40,2,0)</f>
        <v>20</v>
      </c>
    </row>
    <row r="40" spans="1:15" ht="43.5">
      <c r="A40" s="140" t="s">
        <v>169</v>
      </c>
      <c r="B40" s="93">
        <v>24</v>
      </c>
      <c r="C40" s="93"/>
      <c r="D40" s="140" t="s">
        <v>169</v>
      </c>
      <c r="E40" s="93">
        <v>30</v>
      </c>
      <c r="G40" s="140" t="s">
        <v>169</v>
      </c>
      <c r="H40" s="93">
        <v>16</v>
      </c>
      <c r="M40" s="149">
        <f>VLOOKUP('ساختار سازمانی '!G20,'اطلاعات پایه '!G37:H40,2,0)</f>
        <v>12</v>
      </c>
      <c r="N40" s="145">
        <f>VLOOKUP('ساختار سازمانی '!G20,'اطلاعات پایه '!A37:B40,2,0)</f>
        <v>22</v>
      </c>
      <c r="O40" s="148">
        <f>VLOOKUP('ساختار سازمانی '!G20,'اطلاعات پایه '!D37:E40,2,0)</f>
        <v>26</v>
      </c>
    </row>
    <row r="41" spans="1:15" ht="24">
      <c r="E41" s="144" t="s">
        <v>37</v>
      </c>
      <c r="M41" s="149">
        <f>VLOOKUP('ساختار سازمانی '!G21,'اطلاعات پایه '!G37:H40,2,0)</f>
        <v>4</v>
      </c>
      <c r="N41" s="145">
        <f>VLOOKUP('ساختار سازمانی '!G21,'اطلاعات پایه '!A37:B40,2,0)</f>
        <v>12</v>
      </c>
      <c r="O41" s="148">
        <f>VLOOKUP('ساختار سازمانی '!G21,'اطلاعات پایه '!D37:E40,2,0)</f>
        <v>16</v>
      </c>
    </row>
    <row r="42" spans="1:15" ht="24">
      <c r="E42" s="144" t="s">
        <v>173</v>
      </c>
      <c r="M42" s="149">
        <f>VLOOKUP('ساختار سازمانی '!G22,'اطلاعات پایه '!G37:H40,2,0)</f>
        <v>4</v>
      </c>
      <c r="N42" s="145">
        <f>VLOOKUP('ساختار سازمانی '!G22,'اطلاعات پایه '!A37:B40,2,0)</f>
        <v>12</v>
      </c>
      <c r="O42" s="148">
        <f>VLOOKUP('ساختار سازمانی '!G22,'اطلاعات پایه '!D37:E40,2,0)</f>
        <v>16</v>
      </c>
    </row>
    <row r="43" spans="1:15" ht="24">
      <c r="E43" s="144" t="s">
        <v>39</v>
      </c>
      <c r="M43" s="149">
        <f>VLOOKUP('ساختار سازمانی '!G23,'اطلاعات پایه '!G37:H40,2,0)</f>
        <v>4</v>
      </c>
      <c r="N43" s="145">
        <f>VLOOKUP('ساختار سازمانی '!G23,'اطلاعات پایه '!A37:B40,2,0)</f>
        <v>12</v>
      </c>
      <c r="O43" s="148">
        <f>VLOOKUP('ساختار سازمانی '!G23,'اطلاعات پایه '!D37:E40,2,0)</f>
        <v>16</v>
      </c>
    </row>
    <row r="44" spans="1:15" ht="24">
      <c r="E44" s="144" t="s">
        <v>174</v>
      </c>
      <c r="M44" s="149">
        <f>VLOOKUP('ساختار سازمانی '!G24,'اطلاعات پایه '!G37:H40,2,0)</f>
        <v>4</v>
      </c>
      <c r="N44" s="145">
        <f>VLOOKUP('ساختار سازمانی '!G24,'اطلاعات پایه '!A37:B40,2,0)</f>
        <v>12</v>
      </c>
      <c r="O44" s="148">
        <f>VLOOKUP('ساختار سازمانی '!G24,'اطلاعات پایه '!D37:E40,2,0)</f>
        <v>16</v>
      </c>
    </row>
    <row r="45" spans="1:15" ht="24">
      <c r="M45" s="149">
        <f>VLOOKUP('ساختار سازمانی '!G25,'اطلاعات پایه '!G37:H40,2,0)</f>
        <v>4</v>
      </c>
      <c r="N45" s="145">
        <f>VLOOKUP('ساختار سازمانی '!G25,'اطلاعات پایه '!A37:B40,2,0)</f>
        <v>12</v>
      </c>
      <c r="O45" s="148">
        <f>VLOOKUP('ساختار سازمانی '!G25,'اطلاعات پایه '!D37:E40,2,0)</f>
        <v>16</v>
      </c>
    </row>
    <row r="46" spans="1:15" ht="24">
      <c r="M46" s="149">
        <f>VLOOKUP('ساختار سازمانی '!G26,'اطلاعات پایه '!G37:H40,2,0)</f>
        <v>4</v>
      </c>
      <c r="N46" s="145">
        <f>VLOOKUP('ساختار سازمانی '!G26,'اطلاعات پایه '!A37:B40,2,0)</f>
        <v>12</v>
      </c>
      <c r="O46" s="148">
        <f>VLOOKUP('ساختار سازمانی '!G26,'اطلاعات پایه '!D37:E40,2,0)</f>
        <v>16</v>
      </c>
    </row>
    <row r="47" spans="1:15" ht="31.5">
      <c r="B47" s="174" t="s">
        <v>204</v>
      </c>
      <c r="D47" s="175" t="s">
        <v>51</v>
      </c>
      <c r="E47" s="214">
        <v>25</v>
      </c>
      <c r="G47" s="173"/>
      <c r="H47" s="211" t="s">
        <v>51</v>
      </c>
      <c r="M47" s="149">
        <f>VLOOKUP('ساختار سازمانی '!G27,'اطلاعات پایه '!G37:H40,2,0)</f>
        <v>4</v>
      </c>
      <c r="N47" s="145">
        <f>VLOOKUP('ساختار سازمانی '!G27,'اطلاعات پایه '!A37:B40,2,0)</f>
        <v>12</v>
      </c>
      <c r="O47" s="148">
        <f>VLOOKUP('ساختار سازمانی '!G27,'اطلاعات پایه '!D37:E40,2,0)</f>
        <v>16</v>
      </c>
    </row>
    <row r="48" spans="1:15" ht="47.25">
      <c r="B48" s="174" t="s">
        <v>205</v>
      </c>
      <c r="D48" s="175" t="s">
        <v>52</v>
      </c>
      <c r="E48" s="214">
        <v>0</v>
      </c>
      <c r="H48" s="211" t="s">
        <v>52</v>
      </c>
      <c r="M48" s="149">
        <f>VLOOKUP('ساختار سازمانی '!G28,'اطلاعات پایه '!G37:H40,2,0)</f>
        <v>4</v>
      </c>
      <c r="N48" s="145">
        <f>VLOOKUP('ساختار سازمانی '!G28,'اطلاعات پایه '!A37:B40,2,0)</f>
        <v>12</v>
      </c>
      <c r="O48" s="148">
        <f>VLOOKUP('ساختار سازمانی '!G28,'اطلاعات پایه '!D37:E40,2,0)</f>
        <v>16</v>
      </c>
    </row>
    <row r="49" spans="2:7" ht="31.5">
      <c r="B49" s="174" t="s">
        <v>206</v>
      </c>
    </row>
    <row r="52" spans="2:7">
      <c r="F52" s="214">
        <v>1</v>
      </c>
      <c r="G52" s="214">
        <v>4</v>
      </c>
    </row>
    <row r="53" spans="2:7">
      <c r="F53" s="214">
        <v>2</v>
      </c>
      <c r="G53" s="214">
        <v>8</v>
      </c>
    </row>
    <row r="54" spans="2:7">
      <c r="F54" s="214">
        <v>3</v>
      </c>
      <c r="G54" s="214">
        <v>12</v>
      </c>
    </row>
    <row r="55" spans="2:7">
      <c r="F55" s="214">
        <v>4</v>
      </c>
      <c r="G55" s="214">
        <v>16</v>
      </c>
    </row>
    <row r="56" spans="2:7">
      <c r="F56" s="214">
        <v>5</v>
      </c>
      <c r="G56" s="214">
        <v>20</v>
      </c>
    </row>
  </sheetData>
  <sheetProtection algorithmName="SHA-512" hashValue="v30m2SwLY8I7MkJAN1YlwFOUQNHQ5mzIHNxdO5sW4z8FEYQK9brvzB0zlRMb16eOajlbxvaOLM5FbOFEJ2rH7A==" saltValue="O9U8Mx8vOgDxaCc5A4VWsQ==" spinCount="100000" sheet="1" formatCells="0" formatColumns="0" formatRows="0" insertColumns="0" insertRows="0" insertHyperlinks="0" deleteColumns="0" deleteRows="0" sort="0" autoFilter="0" pivotTables="0"/>
  <mergeCells count="2">
    <mergeCell ref="D32:D33"/>
    <mergeCell ref="E32:G32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2:R21"/>
  <sheetViews>
    <sheetView rightToLeft="1" tabSelected="1" topLeftCell="A8" zoomScaleNormal="100" workbookViewId="0">
      <selection activeCell="E9" sqref="E9:E16"/>
    </sheetView>
  </sheetViews>
  <sheetFormatPr defaultColWidth="10.875" defaultRowHeight="22.5"/>
  <cols>
    <col min="1" max="1" width="4" style="1" customWidth="1"/>
    <col min="2" max="2" width="8.875" style="1" customWidth="1"/>
    <col min="3" max="3" width="43.625" style="1" customWidth="1"/>
    <col min="4" max="5" width="11.625" style="1" customWidth="1"/>
    <col min="6" max="6" width="11.875" style="1" customWidth="1"/>
    <col min="7" max="7" width="18" style="5" customWidth="1"/>
    <col min="8" max="8" width="6.875" style="1" customWidth="1"/>
    <col min="9" max="9" width="15.625" style="1" customWidth="1"/>
    <col min="10" max="16384" width="10.875" style="1"/>
  </cols>
  <sheetData>
    <row r="2" spans="2:16" ht="33" customHeight="1">
      <c r="B2" s="239" t="s">
        <v>97</v>
      </c>
      <c r="C2" s="239"/>
      <c r="D2" s="239"/>
      <c r="E2" s="239"/>
      <c r="F2" s="239"/>
      <c r="G2" s="239"/>
      <c r="H2" s="239"/>
      <c r="I2" s="2"/>
    </row>
    <row r="3" spans="2:16" s="10" customFormat="1" ht="33" customHeight="1">
      <c r="B3" s="209"/>
      <c r="C3" s="209"/>
      <c r="D3" s="209"/>
      <c r="E3" s="209"/>
      <c r="F3" s="209"/>
      <c r="G3" s="209"/>
      <c r="H3" s="209"/>
      <c r="I3" s="210"/>
    </row>
    <row r="4" spans="2:16" s="10" customFormat="1" ht="33" customHeight="1">
      <c r="B4" s="209"/>
      <c r="C4" s="257" t="s">
        <v>26</v>
      </c>
      <c r="D4" s="258"/>
      <c r="E4" s="258"/>
      <c r="F4" s="259"/>
      <c r="G4" s="212" t="s">
        <v>226</v>
      </c>
      <c r="H4" s="209"/>
      <c r="I4" s="210"/>
    </row>
    <row r="5" spans="2:16" s="10" customFormat="1" ht="42" customHeight="1">
      <c r="B5" s="209"/>
      <c r="C5" s="255" t="s">
        <v>232</v>
      </c>
      <c r="D5" s="256"/>
      <c r="E5" s="256"/>
      <c r="F5" s="256"/>
      <c r="G5" s="213" t="s">
        <v>52</v>
      </c>
      <c r="H5" s="210"/>
      <c r="I5" s="225" t="str">
        <f>IF(G5= 'اطلاعات پایه '!H47,"قابل ارزیابی","غیر قابل ارزیابی")</f>
        <v>غیر قابل ارزیابی</v>
      </c>
      <c r="J5" s="210"/>
    </row>
    <row r="6" spans="2:16" s="10" customFormat="1" ht="59.25" customHeight="1">
      <c r="B6" s="209"/>
      <c r="C6" s="210"/>
      <c r="D6" s="210"/>
      <c r="E6" s="210"/>
      <c r="F6" s="210"/>
      <c r="G6" s="210"/>
      <c r="H6" s="210"/>
      <c r="I6" s="210"/>
      <c r="J6" s="210"/>
    </row>
    <row r="7" spans="2:16" ht="23.25" thickBot="1"/>
    <row r="8" spans="2:16" ht="53.25" customHeight="1" thickBot="1">
      <c r="B8" s="71" t="s">
        <v>0</v>
      </c>
      <c r="C8" s="71" t="s">
        <v>99</v>
      </c>
      <c r="D8" s="72" t="s">
        <v>100</v>
      </c>
      <c r="E8" s="73" t="s">
        <v>101</v>
      </c>
      <c r="F8" s="250" t="s">
        <v>2</v>
      </c>
      <c r="G8" s="251"/>
      <c r="H8" s="4"/>
      <c r="L8" s="11"/>
      <c r="M8" s="11"/>
      <c r="N8" s="11"/>
      <c r="O8" s="11"/>
      <c r="P8" s="11"/>
    </row>
    <row r="9" spans="2:16" ht="35.1" customHeight="1">
      <c r="B9" s="68">
        <v>1</v>
      </c>
      <c r="C9" s="67" t="s">
        <v>13</v>
      </c>
      <c r="D9" s="70">
        <v>30</v>
      </c>
      <c r="E9" s="70"/>
      <c r="F9" s="249"/>
      <c r="G9" s="249"/>
      <c r="J9" s="10"/>
      <c r="K9" s="10"/>
      <c r="L9" s="12"/>
      <c r="M9" s="12"/>
      <c r="N9" s="12"/>
      <c r="O9" s="12"/>
      <c r="P9" s="12"/>
    </row>
    <row r="10" spans="2:16" ht="35.1" customHeight="1">
      <c r="B10" s="68">
        <v>2</v>
      </c>
      <c r="C10" s="67" t="s">
        <v>93</v>
      </c>
      <c r="D10" s="70">
        <v>12</v>
      </c>
      <c r="E10" s="70"/>
      <c r="F10" s="249"/>
      <c r="G10" s="249"/>
      <c r="J10" s="10"/>
      <c r="K10" s="10"/>
      <c r="L10" s="12"/>
      <c r="M10" s="12"/>
      <c r="N10" s="12"/>
      <c r="O10" s="12"/>
      <c r="P10" s="12"/>
    </row>
    <row r="11" spans="2:16" ht="35.1" customHeight="1">
      <c r="B11" s="68">
        <v>3</v>
      </c>
      <c r="C11" s="67" t="s">
        <v>11</v>
      </c>
      <c r="D11" s="70">
        <v>30</v>
      </c>
      <c r="E11" s="70"/>
      <c r="F11" s="249"/>
      <c r="G11" s="249"/>
      <c r="J11" s="10"/>
      <c r="K11" s="10"/>
      <c r="L11" s="12"/>
      <c r="M11" s="12"/>
      <c r="N11" s="12"/>
      <c r="O11" s="12"/>
      <c r="P11" s="12"/>
    </row>
    <row r="12" spans="2:16" ht="35.1" customHeight="1">
      <c r="B12" s="68">
        <v>4</v>
      </c>
      <c r="C12" s="67" t="s">
        <v>94</v>
      </c>
      <c r="D12" s="70">
        <v>10</v>
      </c>
      <c r="E12" s="70"/>
      <c r="F12" s="249"/>
      <c r="G12" s="249"/>
      <c r="J12" s="10"/>
      <c r="K12" s="10"/>
      <c r="L12" s="12"/>
      <c r="M12" s="12"/>
      <c r="N12" s="12"/>
      <c r="O12" s="12"/>
      <c r="P12" s="12"/>
    </row>
    <row r="13" spans="2:16" ht="35.1" customHeight="1">
      <c r="B13" s="68">
        <v>5</v>
      </c>
      <c r="C13" s="67" t="s">
        <v>3</v>
      </c>
      <c r="D13" s="70">
        <v>7</v>
      </c>
      <c r="E13" s="70"/>
      <c r="F13" s="249"/>
      <c r="G13" s="249"/>
      <c r="J13" s="10"/>
      <c r="K13" s="10"/>
      <c r="L13" s="12"/>
      <c r="M13" s="12"/>
      <c r="N13" s="12"/>
      <c r="O13" s="12"/>
      <c r="P13" s="12"/>
    </row>
    <row r="14" spans="2:16" ht="35.1" customHeight="1">
      <c r="B14" s="68">
        <v>6</v>
      </c>
      <c r="C14" s="67" t="s">
        <v>95</v>
      </c>
      <c r="D14" s="70">
        <v>6</v>
      </c>
      <c r="E14" s="70"/>
      <c r="F14" s="252"/>
      <c r="G14" s="252"/>
      <c r="J14" s="10"/>
      <c r="K14" s="10"/>
      <c r="L14" s="12"/>
      <c r="M14" s="12"/>
      <c r="N14" s="12"/>
      <c r="O14" s="12"/>
      <c r="P14" s="12"/>
    </row>
    <row r="15" spans="2:16" ht="35.1" customHeight="1">
      <c r="B15" s="74">
        <v>7</v>
      </c>
      <c r="C15" s="75" t="s">
        <v>96</v>
      </c>
      <c r="D15" s="76">
        <v>5</v>
      </c>
      <c r="E15" s="76"/>
      <c r="F15" s="254"/>
      <c r="G15" s="254"/>
      <c r="J15" s="10"/>
      <c r="K15" s="10"/>
      <c r="L15" s="12"/>
      <c r="M15" s="12"/>
      <c r="N15" s="12"/>
      <c r="O15" s="12"/>
      <c r="P15" s="12"/>
    </row>
    <row r="16" spans="2:16" ht="35.1" customHeight="1">
      <c r="B16" s="253" t="s">
        <v>4</v>
      </c>
      <c r="C16" s="253"/>
      <c r="D16" s="217">
        <f>SUM(D9:D15)</f>
        <v>100</v>
      </c>
      <c r="E16" s="217"/>
      <c r="F16" s="249"/>
      <c r="G16" s="249"/>
      <c r="J16" s="10"/>
      <c r="K16" s="10"/>
      <c r="L16" s="69"/>
      <c r="M16" s="10"/>
      <c r="N16" s="10"/>
      <c r="O16" s="10"/>
      <c r="P16" s="10"/>
    </row>
    <row r="17" spans="2:18" ht="35.1" customHeight="1" thickBot="1">
      <c r="B17" s="3"/>
      <c r="C17" s="65"/>
      <c r="D17" s="3"/>
      <c r="E17" s="66"/>
      <c r="F17" s="3"/>
      <c r="G17" s="17"/>
      <c r="H17" s="3"/>
      <c r="I17" s="6"/>
      <c r="L17" s="10"/>
      <c r="M17" s="10"/>
      <c r="N17" s="10"/>
      <c r="O17" s="10"/>
      <c r="P17" s="10"/>
      <c r="Q17" s="10"/>
      <c r="R17" s="10"/>
    </row>
    <row r="18" spans="2:18" ht="35.1" customHeight="1">
      <c r="B18" s="3"/>
      <c r="C18" s="240" t="s">
        <v>98</v>
      </c>
      <c r="D18" s="241"/>
      <c r="E18" s="241"/>
      <c r="F18" s="241"/>
      <c r="G18" s="242"/>
      <c r="H18" s="3"/>
      <c r="I18" s="6"/>
    </row>
    <row r="19" spans="2:18">
      <c r="B19" s="3"/>
      <c r="C19" s="243"/>
      <c r="D19" s="244"/>
      <c r="E19" s="244"/>
      <c r="F19" s="244"/>
      <c r="G19" s="245"/>
      <c r="H19" s="3"/>
      <c r="I19" s="6"/>
    </row>
    <row r="20" spans="2:18">
      <c r="B20" s="3"/>
      <c r="C20" s="243"/>
      <c r="D20" s="244"/>
      <c r="E20" s="244"/>
      <c r="F20" s="244"/>
      <c r="G20" s="245"/>
      <c r="H20" s="3"/>
      <c r="I20" s="6"/>
    </row>
    <row r="21" spans="2:18" ht="8.25" customHeight="1" thickBot="1">
      <c r="C21" s="246"/>
      <c r="D21" s="247"/>
      <c r="E21" s="247"/>
      <c r="F21" s="247"/>
      <c r="G21" s="248"/>
      <c r="H21" s="5"/>
      <c r="I21" s="7"/>
    </row>
  </sheetData>
  <sheetProtection algorithmName="SHA-512" hashValue="MD4x5chng8rgYkcurNESwFd3d0hpNqYbRurglcvQgx99zDuxlcMuXOKWuPnRsTjLB3pkd7zw0VxXGQoInhKjyw==" saltValue="oUCSnGz8hIEjWKozzI8O3A==" spinCount="100000" sheet="1" objects="1" scenarios="1"/>
  <protectedRanges>
    <protectedRange sqref="G5" name="Range1"/>
  </protectedRanges>
  <mergeCells count="14">
    <mergeCell ref="B2:H2"/>
    <mergeCell ref="C18:G21"/>
    <mergeCell ref="F16:G16"/>
    <mergeCell ref="F8:G8"/>
    <mergeCell ref="F14:G14"/>
    <mergeCell ref="B16:C16"/>
    <mergeCell ref="F9:G9"/>
    <mergeCell ref="F10:G10"/>
    <mergeCell ref="F12:G12"/>
    <mergeCell ref="F13:G13"/>
    <mergeCell ref="F15:G15"/>
    <mergeCell ref="F11:G11"/>
    <mergeCell ref="C5:F5"/>
    <mergeCell ref="C4:F4"/>
  </mergeCells>
  <conditionalFormatting sqref="I5">
    <cfRule type="containsText" dxfId="1" priority="1" operator="containsText" text="غیر قابل ارزیابی">
      <formula>NOT(ISERROR(SEARCH("غیر قابل ارزیابی",I5)))</formula>
    </cfRule>
    <cfRule type="containsText" dxfId="0" priority="3" operator="containsText" text="قابل ارزیابی">
      <formula>NOT(ISERROR(SEARCH("قابل ارزیابی",I5)))</formula>
    </cfRule>
  </conditionalFormatting>
  <pageMargins left="0.7" right="0.7" top="0.75" bottom="0.75" header="0.3" footer="0.3"/>
  <pageSetup scale="74" orientation="portrait" r:id="rId1"/>
  <cellWatches>
    <cellWatch r="D11"/>
    <cellWatch r="D13"/>
    <cellWatch r="D16"/>
    <cellWatch r="D9"/>
    <cellWatch r="D14"/>
    <cellWatch r="D17"/>
    <cellWatch r="D12"/>
    <cellWatch r="D15"/>
    <cellWatch r="D18"/>
    <cellWatch r="D10"/>
    <cellWatch r="D19"/>
    <cellWatch r="D8"/>
    <cellWatch r="F17"/>
    <cellWatch r="J12"/>
    <cellWatch r="J11"/>
    <cellWatch r="J14"/>
    <cellWatch r="G17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528EED-0739-4429-AADA-A72AA913E133}">
          <x14:formula1>
            <xm:f>'اطلاعات پایه '!$H$47:$H$48</xm:f>
          </x14:formula1>
          <xm:sqref>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</sheetPr>
  <dimension ref="B1:F23"/>
  <sheetViews>
    <sheetView rightToLeft="1" topLeftCell="A10" zoomScale="80" zoomScaleNormal="80" workbookViewId="0">
      <selection activeCell="B11" sqref="B11:B12"/>
    </sheetView>
  </sheetViews>
  <sheetFormatPr defaultRowHeight="22.5"/>
  <cols>
    <col min="2" max="2" width="66.125" style="1" customWidth="1"/>
    <col min="3" max="3" width="20.75" style="1" customWidth="1"/>
    <col min="4" max="4" width="15.875" style="1" customWidth="1"/>
    <col min="5" max="5" width="17" style="1" customWidth="1"/>
    <col min="6" max="6" width="19.125" style="1" customWidth="1"/>
    <col min="7" max="7" width="7.375" customWidth="1"/>
    <col min="8" max="8" width="14.25" customWidth="1"/>
    <col min="9" max="9" width="12.25" customWidth="1"/>
    <col min="10" max="10" width="9.875" customWidth="1"/>
    <col min="11" max="11" width="11.75" customWidth="1"/>
    <col min="12" max="12" width="11" customWidth="1"/>
  </cols>
  <sheetData>
    <row r="1" spans="2:6" ht="57.75" customHeight="1">
      <c r="B1" s="264" t="s">
        <v>81</v>
      </c>
      <c r="C1" s="264"/>
      <c r="D1" s="264"/>
      <c r="E1" s="264"/>
      <c r="F1" s="264"/>
    </row>
    <row r="2" spans="2:6" ht="30" customHeight="1">
      <c r="B2" s="89" t="s">
        <v>82</v>
      </c>
      <c r="C2" s="267"/>
      <c r="D2" s="267"/>
      <c r="E2" s="267"/>
      <c r="F2" s="267"/>
    </row>
    <row r="3" spans="2:6" ht="30" customHeight="1">
      <c r="B3" s="89" t="s">
        <v>105</v>
      </c>
      <c r="C3" s="267"/>
      <c r="D3" s="267"/>
      <c r="E3" s="267"/>
      <c r="F3" s="267"/>
    </row>
    <row r="4" spans="2:6" ht="30" customHeight="1">
      <c r="B4" s="90" t="s">
        <v>83</v>
      </c>
      <c r="C4" s="267"/>
      <c r="D4" s="267"/>
      <c r="E4" s="267"/>
      <c r="F4" s="267"/>
    </row>
    <row r="5" spans="2:6" ht="41.25" customHeight="1">
      <c r="B5" s="90" t="s">
        <v>106</v>
      </c>
      <c r="C5" s="267"/>
      <c r="D5" s="267"/>
      <c r="E5" s="267"/>
      <c r="F5" s="267"/>
    </row>
    <row r="6" spans="2:6" ht="42" customHeight="1">
      <c r="B6" s="90" t="s">
        <v>107</v>
      </c>
      <c r="C6" s="267"/>
      <c r="D6" s="267"/>
      <c r="E6" s="267"/>
      <c r="F6" s="267"/>
    </row>
    <row r="7" spans="2:6" ht="33" customHeight="1">
      <c r="B7" s="90" t="s">
        <v>108</v>
      </c>
      <c r="C7" s="267"/>
      <c r="D7" s="267"/>
      <c r="E7" s="267"/>
      <c r="F7" s="267"/>
    </row>
    <row r="8" spans="2:6" ht="36" customHeight="1">
      <c r="B8" s="90" t="s">
        <v>109</v>
      </c>
      <c r="C8" s="267"/>
      <c r="D8" s="267"/>
      <c r="E8" s="267"/>
      <c r="F8" s="267"/>
    </row>
    <row r="9" spans="2:6" ht="33.75" customHeight="1">
      <c r="B9" s="90" t="s">
        <v>110</v>
      </c>
      <c r="C9" s="267"/>
      <c r="D9" s="267"/>
      <c r="E9" s="267"/>
      <c r="F9" s="267"/>
    </row>
    <row r="10" spans="2:6" ht="39.75" customHeight="1" thickBot="1">
      <c r="B10" s="90" t="s">
        <v>111</v>
      </c>
      <c r="C10" s="267"/>
      <c r="D10" s="267"/>
      <c r="E10" s="267"/>
      <c r="F10" s="267"/>
    </row>
    <row r="11" spans="2:6" ht="40.5" customHeight="1">
      <c r="B11" s="260" t="s">
        <v>84</v>
      </c>
      <c r="C11" s="78" t="s">
        <v>85</v>
      </c>
      <c r="D11" s="79"/>
      <c r="E11" s="78" t="s">
        <v>86</v>
      </c>
      <c r="F11" s="80"/>
    </row>
    <row r="12" spans="2:6" ht="36" customHeight="1" thickBot="1">
      <c r="B12" s="260"/>
      <c r="C12" s="81" t="s">
        <v>87</v>
      </c>
      <c r="D12" s="82"/>
      <c r="E12" s="81" t="s">
        <v>88</v>
      </c>
      <c r="F12" s="83"/>
    </row>
    <row r="13" spans="2:6" ht="40.5" customHeight="1">
      <c r="B13" s="261" t="s">
        <v>78</v>
      </c>
      <c r="C13" s="78" t="s">
        <v>85</v>
      </c>
      <c r="D13" s="79"/>
      <c r="E13" s="78" t="s">
        <v>86</v>
      </c>
      <c r="F13" s="80"/>
    </row>
    <row r="14" spans="2:6" ht="37.5" customHeight="1" thickBot="1">
      <c r="B14" s="261"/>
      <c r="C14" s="81" t="s">
        <v>89</v>
      </c>
      <c r="D14" s="82"/>
      <c r="E14" s="81" t="s">
        <v>88</v>
      </c>
      <c r="F14" s="83"/>
    </row>
    <row r="15" spans="2:6" ht="37.5" customHeight="1">
      <c r="B15" s="261" t="s">
        <v>102</v>
      </c>
      <c r="C15" s="78" t="s">
        <v>85</v>
      </c>
      <c r="D15" s="79"/>
      <c r="E15" s="78" t="s">
        <v>86</v>
      </c>
      <c r="F15" s="80"/>
    </row>
    <row r="16" spans="2:6" ht="37.5" customHeight="1">
      <c r="B16" s="261"/>
      <c r="C16" s="57" t="s">
        <v>87</v>
      </c>
      <c r="D16" s="59"/>
      <c r="E16" s="57" t="s">
        <v>88</v>
      </c>
      <c r="F16" s="59"/>
    </row>
    <row r="17" spans="2:6" ht="37.5" customHeight="1">
      <c r="B17" s="261"/>
      <c r="C17" s="84" t="s">
        <v>85</v>
      </c>
      <c r="D17" s="85"/>
      <c r="E17" s="84" t="s">
        <v>86</v>
      </c>
      <c r="F17" s="86"/>
    </row>
    <row r="18" spans="2:6" ht="37.5" customHeight="1">
      <c r="B18" s="261"/>
      <c r="C18" s="57" t="s">
        <v>87</v>
      </c>
      <c r="D18" s="59"/>
      <c r="E18" s="57" t="s">
        <v>88</v>
      </c>
      <c r="F18" s="59"/>
    </row>
    <row r="19" spans="2:6" ht="37.5" customHeight="1">
      <c r="B19" s="261"/>
      <c r="C19" s="84" t="s">
        <v>85</v>
      </c>
      <c r="D19" s="85"/>
      <c r="E19" s="84" t="s">
        <v>86</v>
      </c>
      <c r="F19" s="86"/>
    </row>
    <row r="20" spans="2:6" ht="37.5" customHeight="1" thickBot="1">
      <c r="B20" s="261"/>
      <c r="C20" s="81" t="s">
        <v>87</v>
      </c>
      <c r="D20" s="82"/>
      <c r="E20" s="81" t="s">
        <v>88</v>
      </c>
      <c r="F20" s="83"/>
    </row>
    <row r="21" spans="2:6" ht="48.75" customHeight="1">
      <c r="B21" s="87" t="s">
        <v>103</v>
      </c>
      <c r="C21" s="88" t="s">
        <v>85</v>
      </c>
      <c r="D21" s="262" t="s">
        <v>85</v>
      </c>
      <c r="E21" s="263"/>
      <c r="F21" s="88" t="s">
        <v>85</v>
      </c>
    </row>
    <row r="22" spans="2:6" ht="93.75" customHeight="1">
      <c r="B22" s="87" t="s">
        <v>104</v>
      </c>
      <c r="C22" s="267"/>
      <c r="D22" s="267"/>
      <c r="E22" s="267"/>
      <c r="F22" s="267"/>
    </row>
    <row r="23" spans="2:6" ht="68.25" customHeight="1">
      <c r="B23" s="56" t="s">
        <v>90</v>
      </c>
      <c r="C23" s="265" t="s">
        <v>91</v>
      </c>
      <c r="D23" s="266"/>
      <c r="E23" s="266"/>
      <c r="F23" s="266"/>
    </row>
  </sheetData>
  <mergeCells count="16">
    <mergeCell ref="C23:F23"/>
    <mergeCell ref="C8:F8"/>
    <mergeCell ref="C9:F9"/>
    <mergeCell ref="C10:F10"/>
    <mergeCell ref="C2:F2"/>
    <mergeCell ref="C3:F3"/>
    <mergeCell ref="C4:F4"/>
    <mergeCell ref="C5:F5"/>
    <mergeCell ref="C6:F6"/>
    <mergeCell ref="C7:F7"/>
    <mergeCell ref="C22:F22"/>
    <mergeCell ref="B11:B12"/>
    <mergeCell ref="B13:B14"/>
    <mergeCell ref="B15:B20"/>
    <mergeCell ref="D21:E21"/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V24"/>
  <sheetViews>
    <sheetView rightToLeft="1" zoomScale="85" zoomScaleNormal="85" workbookViewId="0">
      <selection activeCell="M5" sqref="M5"/>
    </sheetView>
  </sheetViews>
  <sheetFormatPr defaultColWidth="10.875" defaultRowHeight="24"/>
  <cols>
    <col min="1" max="1" width="5" style="1" bestFit="1" customWidth="1"/>
    <col min="2" max="2" width="11.5" style="1" bestFit="1" customWidth="1"/>
    <col min="3" max="3" width="16.625" style="1" customWidth="1"/>
    <col min="4" max="4" width="41.375" style="1" customWidth="1"/>
    <col min="5" max="5" width="19.75" style="1" customWidth="1"/>
    <col min="6" max="6" width="16.875" style="1" customWidth="1"/>
    <col min="7" max="7" width="17.375" style="1" customWidth="1"/>
    <col min="8" max="8" width="13.5" style="1" customWidth="1"/>
    <col min="9" max="9" width="8.875" style="1" customWidth="1"/>
    <col min="10" max="10" width="12.125" style="1" customWidth="1"/>
    <col min="11" max="11" width="10.875" style="1" customWidth="1"/>
    <col min="12" max="12" width="13.25" style="1" customWidth="1"/>
    <col min="13" max="13" width="10.875" style="1"/>
    <col min="14" max="14" width="10.875" style="21"/>
    <col min="15" max="15" width="12.5" style="1" customWidth="1"/>
    <col min="16" max="16" width="17.625" style="1" customWidth="1"/>
    <col min="17" max="16384" width="10.875" style="1"/>
  </cols>
  <sheetData>
    <row r="1" spans="1:22" ht="45.75" customHeight="1">
      <c r="B1" s="274" t="s">
        <v>113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22" ht="30.75" customHeight="1">
      <c r="C2" s="19"/>
      <c r="D2" s="20"/>
      <c r="E2" s="19"/>
      <c r="F2" s="19"/>
      <c r="R2"/>
      <c r="S2"/>
      <c r="T2"/>
      <c r="U2"/>
      <c r="V2"/>
    </row>
    <row r="3" spans="1:22" ht="30.75" customHeight="1">
      <c r="C3" s="77" t="s">
        <v>14</v>
      </c>
      <c r="D3" s="77" t="s">
        <v>15</v>
      </c>
      <c r="E3" s="77" t="s">
        <v>114</v>
      </c>
      <c r="F3" s="77" t="s">
        <v>128</v>
      </c>
      <c r="G3" s="77" t="s">
        <v>80</v>
      </c>
      <c r="R3"/>
      <c r="S3"/>
      <c r="T3"/>
      <c r="U3"/>
      <c r="V3"/>
    </row>
    <row r="4" spans="1:22" ht="30.75" customHeight="1">
      <c r="C4" s="95">
        <v>1</v>
      </c>
      <c r="D4" s="96" t="s">
        <v>115</v>
      </c>
      <c r="E4" s="98">
        <v>25</v>
      </c>
      <c r="F4" s="226"/>
      <c r="G4" s="98">
        <f>F4*E4</f>
        <v>0</v>
      </c>
      <c r="J4" s="272" t="s">
        <v>222</v>
      </c>
      <c r="K4" s="272"/>
      <c r="M4" s="216" t="s">
        <v>129</v>
      </c>
      <c r="R4"/>
      <c r="S4"/>
      <c r="T4"/>
      <c r="U4"/>
      <c r="V4"/>
    </row>
    <row r="5" spans="1:22" ht="30.75" customHeight="1">
      <c r="C5" s="95">
        <v>2</v>
      </c>
      <c r="D5" s="96" t="s">
        <v>116</v>
      </c>
      <c r="E5" s="98">
        <v>25</v>
      </c>
      <c r="F5" s="226"/>
      <c r="G5" s="98">
        <f>F5*E5</f>
        <v>0</v>
      </c>
      <c r="J5" s="273">
        <f>IF(SUM(G4:G6)&gt;=100,100,SUM(G4:G6))</f>
        <v>0</v>
      </c>
      <c r="K5" s="273"/>
      <c r="M5" s="232">
        <f>J5*30/100</f>
        <v>0</v>
      </c>
      <c r="R5"/>
      <c r="S5"/>
      <c r="T5"/>
      <c r="U5"/>
      <c r="V5"/>
    </row>
    <row r="6" spans="1:22" ht="81">
      <c r="C6" s="95">
        <v>3</v>
      </c>
      <c r="D6" s="97" t="s">
        <v>117</v>
      </c>
      <c r="E6" s="98">
        <v>10</v>
      </c>
      <c r="F6" s="226"/>
      <c r="G6" s="98">
        <f>F6*E6</f>
        <v>0</v>
      </c>
      <c r="R6"/>
      <c r="S6"/>
      <c r="T6"/>
      <c r="U6"/>
      <c r="V6"/>
    </row>
    <row r="7" spans="1:22" ht="30.75">
      <c r="C7" s="103"/>
      <c r="D7" s="104"/>
      <c r="E7" s="105"/>
      <c r="F7" s="105"/>
      <c r="G7" s="105"/>
      <c r="R7"/>
      <c r="S7"/>
      <c r="T7"/>
      <c r="U7"/>
      <c r="V7"/>
    </row>
    <row r="8" spans="1:22" ht="30.75">
      <c r="C8" s="103"/>
      <c r="D8" s="104"/>
      <c r="E8" s="105"/>
      <c r="F8" s="105"/>
      <c r="R8"/>
      <c r="S8"/>
      <c r="T8"/>
      <c r="U8"/>
      <c r="V8"/>
    </row>
    <row r="9" spans="1:22" ht="30.75">
      <c r="C9" s="103"/>
      <c r="D9" s="104"/>
      <c r="E9" s="105"/>
      <c r="F9" s="105"/>
      <c r="G9" s="105"/>
      <c r="R9"/>
      <c r="S9"/>
      <c r="T9"/>
      <c r="U9"/>
      <c r="V9"/>
    </row>
    <row r="10" spans="1:22" ht="30.75">
      <c r="C10" s="103"/>
      <c r="D10" s="104"/>
      <c r="E10" s="105"/>
      <c r="F10" s="105"/>
      <c r="G10" s="105"/>
      <c r="R10"/>
      <c r="S10"/>
      <c r="T10"/>
      <c r="U10"/>
      <c r="V10"/>
    </row>
    <row r="11" spans="1:22" s="108" customFormat="1" ht="43.5" customHeight="1">
      <c r="A11" s="106" t="s">
        <v>0</v>
      </c>
      <c r="B11" s="268" t="s">
        <v>131</v>
      </c>
      <c r="C11" s="269"/>
      <c r="D11" s="107" t="s">
        <v>132</v>
      </c>
      <c r="E11" s="107" t="s">
        <v>133</v>
      </c>
      <c r="F11" s="107" t="s">
        <v>134</v>
      </c>
      <c r="G11" s="107" t="s">
        <v>150</v>
      </c>
      <c r="H11" s="270" t="s">
        <v>153</v>
      </c>
      <c r="I11" s="270"/>
      <c r="J11" s="270"/>
    </row>
    <row r="12" spans="1:22" s="108" customFormat="1" ht="39.950000000000003" customHeight="1">
      <c r="A12" s="109"/>
      <c r="B12" s="277"/>
      <c r="C12" s="278"/>
      <c r="D12" s="109"/>
      <c r="E12" s="110"/>
      <c r="F12" s="110">
        <v>1397</v>
      </c>
      <c r="G12" s="127" t="s">
        <v>136</v>
      </c>
      <c r="H12" s="271"/>
      <c r="I12" s="271"/>
      <c r="J12" s="271"/>
    </row>
    <row r="13" spans="1:22" s="108" customFormat="1" ht="39.950000000000003" customHeight="1">
      <c r="A13" s="111"/>
      <c r="B13" s="277"/>
      <c r="C13" s="278"/>
      <c r="D13" s="111"/>
      <c r="E13" s="110"/>
      <c r="F13" s="110"/>
      <c r="G13" s="126"/>
      <c r="H13" s="271"/>
      <c r="I13" s="271"/>
      <c r="J13" s="271"/>
    </row>
    <row r="14" spans="1:22" s="108" customFormat="1" ht="39.950000000000003" customHeight="1">
      <c r="A14" s="112"/>
      <c r="B14" s="277"/>
      <c r="C14" s="278"/>
      <c r="D14" s="112"/>
      <c r="E14" s="110"/>
      <c r="F14" s="110"/>
      <c r="G14" s="126"/>
      <c r="H14" s="271"/>
      <c r="I14" s="271"/>
      <c r="J14" s="271"/>
    </row>
    <row r="15" spans="1:22" s="108" customFormat="1" ht="39.950000000000003" customHeight="1">
      <c r="A15" s="112"/>
      <c r="B15" s="277"/>
      <c r="C15" s="278"/>
      <c r="D15" s="112"/>
      <c r="E15" s="110"/>
      <c r="F15" s="110"/>
      <c r="G15" s="126"/>
      <c r="H15" s="271"/>
      <c r="I15" s="271"/>
      <c r="J15" s="271"/>
    </row>
    <row r="16" spans="1:22" s="108" customFormat="1" ht="39.950000000000003" customHeight="1">
      <c r="A16" s="113"/>
      <c r="B16" s="277"/>
      <c r="C16" s="278"/>
      <c r="D16" s="114"/>
      <c r="E16" s="110"/>
      <c r="F16" s="110"/>
      <c r="G16" s="126"/>
      <c r="H16" s="271"/>
      <c r="I16" s="271"/>
      <c r="J16" s="271"/>
    </row>
    <row r="17" spans="3:22" ht="30.75">
      <c r="C17" s="103"/>
      <c r="D17" s="104"/>
      <c r="E17" s="105"/>
      <c r="F17" s="105"/>
      <c r="G17" s="108"/>
      <c r="H17" s="108"/>
      <c r="R17"/>
      <c r="S17" s="108"/>
      <c r="T17"/>
      <c r="U17"/>
      <c r="V17"/>
    </row>
    <row r="18" spans="3:22" ht="26.25">
      <c r="C18" s="92" t="s">
        <v>120</v>
      </c>
      <c r="G18" s="108"/>
      <c r="H18" s="108"/>
      <c r="R18"/>
      <c r="S18" s="108"/>
      <c r="T18"/>
      <c r="U18"/>
      <c r="V18"/>
    </row>
    <row r="19" spans="3:22" ht="35.1" customHeight="1">
      <c r="C19" s="279" t="s">
        <v>112</v>
      </c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125"/>
      <c r="S19" s="108"/>
    </row>
    <row r="20" spans="3:22" ht="35.1" customHeight="1">
      <c r="C20" s="279" t="s">
        <v>147</v>
      </c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125"/>
      <c r="S20" s="108"/>
    </row>
    <row r="21" spans="3:22" ht="35.1" customHeight="1">
      <c r="C21" s="279" t="s">
        <v>148</v>
      </c>
      <c r="D21" s="279"/>
      <c r="E21" s="279"/>
      <c r="F21" s="279"/>
      <c r="G21" s="279"/>
      <c r="H21" s="279"/>
      <c r="I21" s="279"/>
      <c r="J21" s="279"/>
      <c r="K21" s="279"/>
      <c r="L21" s="279"/>
      <c r="M21" s="91"/>
      <c r="N21" s="125"/>
    </row>
    <row r="22" spans="3:22" ht="35.1" customHeight="1">
      <c r="C22" s="275" t="s">
        <v>149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</row>
    <row r="23" spans="3:22" ht="35.1" customHeight="1">
      <c r="C23" s="280" t="s">
        <v>118</v>
      </c>
      <c r="D23" s="279"/>
      <c r="E23" s="279"/>
      <c r="F23" s="279"/>
      <c r="G23" s="279"/>
      <c r="H23" s="279"/>
      <c r="I23" s="279"/>
      <c r="J23" s="91"/>
      <c r="K23" s="91"/>
      <c r="L23" s="91"/>
      <c r="M23" s="91"/>
      <c r="N23" s="125"/>
    </row>
    <row r="24" spans="3:22" ht="35.1" customHeight="1">
      <c r="C24" s="275" t="s">
        <v>119</v>
      </c>
      <c r="D24" s="276"/>
      <c r="E24" s="276"/>
      <c r="F24" s="276"/>
      <c r="G24" s="276"/>
      <c r="H24" s="276"/>
      <c r="I24" s="276"/>
      <c r="J24" s="276"/>
      <c r="K24" s="276"/>
      <c r="L24" s="91"/>
      <c r="M24" s="91"/>
      <c r="N24" s="125"/>
    </row>
  </sheetData>
  <sheetProtection algorithmName="SHA-512" hashValue="vrX1oYYZ1MRFZvgktnCTJJsYosyss/i3kUMpXIRYlLsDQNPlRxn+nsSypjlQrbU0azM8QKGlxbjJ+dZ/p+YKjw==" saltValue="6ioL7yET7BXYRmd0hM1c9g==" spinCount="100000" sheet="1" objects="1" scenarios="1"/>
  <protectedRanges>
    <protectedRange sqref="F4:F6" name="Range2"/>
    <protectedRange sqref="A12:J16" name="Range1"/>
  </protectedRanges>
  <mergeCells count="21">
    <mergeCell ref="B1:L1"/>
    <mergeCell ref="C24:K24"/>
    <mergeCell ref="B13:C13"/>
    <mergeCell ref="B12:C12"/>
    <mergeCell ref="B14:C14"/>
    <mergeCell ref="B15:C15"/>
    <mergeCell ref="B16:C16"/>
    <mergeCell ref="H12:J12"/>
    <mergeCell ref="H13:J13"/>
    <mergeCell ref="H14:J14"/>
    <mergeCell ref="H15:J15"/>
    <mergeCell ref="C19:M19"/>
    <mergeCell ref="C20:M20"/>
    <mergeCell ref="C21:L21"/>
    <mergeCell ref="C22:N22"/>
    <mergeCell ref="C23:I23"/>
    <mergeCell ref="B11:C11"/>
    <mergeCell ref="H11:J11"/>
    <mergeCell ref="H16:J16"/>
    <mergeCell ref="J4:K4"/>
    <mergeCell ref="J5:K5"/>
  </mergeCells>
  <pageMargins left="0.7" right="0.7" top="0.75" bottom="0.75" header="0.3" footer="0.3"/>
  <pageSetup scale="68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AAF26E-18CF-4014-8DD3-567AA44E0F3B}">
          <x14:formula1>
            <xm:f>'اطلاعات پایه '!$G$14:$G$25</xm:f>
          </x14:formula1>
          <xm:sqref>E12:F16</xm:sqref>
        </x14:dataValidation>
        <x14:dataValidation type="list" allowBlank="1" showInputMessage="1" showErrorMessage="1" xr:uid="{66E9B36D-671A-4EA2-9AEA-7F061CC2ADC1}">
          <x14:formula1>
            <xm:f>'اطلاعات پایه '!$K$24:$K$27</xm:f>
          </x14:formula1>
          <xm:sqref>F4:F6</xm:sqref>
        </x14:dataValidation>
        <x14:dataValidation type="list" allowBlank="1" showInputMessage="1" showErrorMessage="1" xr:uid="{835B4E8F-1EFC-4620-B079-E81A588E1C7D}">
          <x14:formula1>
            <xm:f>'اطلاعات پایه '!$D$12:$D$13</xm:f>
          </x14:formula1>
          <xm:sqref>G12:G16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  <pageSetUpPr fitToPage="1"/>
  </sheetPr>
  <dimension ref="B1:R27"/>
  <sheetViews>
    <sheetView rightToLeft="1" topLeftCell="C1" zoomScale="85" zoomScaleNormal="85" workbookViewId="0">
      <selection activeCell="Q24" sqref="Q24"/>
    </sheetView>
  </sheetViews>
  <sheetFormatPr defaultColWidth="10.875" defaultRowHeight="22.5"/>
  <cols>
    <col min="1" max="1" width="4" style="1" customWidth="1"/>
    <col min="2" max="2" width="7.625" style="1" customWidth="1"/>
    <col min="3" max="3" width="45.375" style="1" customWidth="1"/>
    <col min="4" max="5" width="8.875" style="1" customWidth="1"/>
    <col min="6" max="6" width="11.125" style="1" customWidth="1"/>
    <col min="7" max="7" width="10.875" style="1" customWidth="1"/>
    <col min="8" max="8" width="8.875" style="1" customWidth="1"/>
    <col min="9" max="9" width="10.875" style="1"/>
    <col min="10" max="10" width="35.25" style="1" customWidth="1"/>
    <col min="11" max="11" width="15.5" style="1" customWidth="1"/>
    <col min="12" max="16384" width="10.875" style="1"/>
  </cols>
  <sheetData>
    <row r="1" spans="2:18" ht="55.5" customHeight="1">
      <c r="B1" s="282" t="s">
        <v>125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2:18" ht="30" customHeight="1"/>
    <row r="3" spans="2:18" ht="30" customHeight="1">
      <c r="J3" s="284" t="s">
        <v>124</v>
      </c>
      <c r="K3" s="284"/>
      <c r="L3" s="284"/>
      <c r="M3" s="284"/>
      <c r="N3" s="284"/>
      <c r="O3" s="284"/>
    </row>
    <row r="4" spans="2:18" ht="53.25" customHeight="1">
      <c r="C4" s="2"/>
      <c r="J4" s="22" t="s">
        <v>26</v>
      </c>
      <c r="K4" s="22" t="s">
        <v>27</v>
      </c>
      <c r="L4" s="22" t="s">
        <v>28</v>
      </c>
      <c r="M4" s="22" t="s">
        <v>29</v>
      </c>
      <c r="N4" s="22" t="s">
        <v>30</v>
      </c>
      <c r="O4" s="22" t="s">
        <v>31</v>
      </c>
    </row>
    <row r="5" spans="2:18" ht="27" customHeight="1">
      <c r="B5" s="2"/>
      <c r="C5" s="6"/>
      <c r="D5" s="2"/>
      <c r="E5" s="2"/>
      <c r="F5" s="2"/>
      <c r="G5" s="2"/>
      <c r="H5" s="2"/>
      <c r="I5" s="4"/>
      <c r="J5" s="23" t="s">
        <v>18</v>
      </c>
      <c r="K5" s="60"/>
      <c r="L5" s="60"/>
      <c r="M5" s="60"/>
      <c r="N5" s="60"/>
      <c r="O5" s="60"/>
    </row>
    <row r="6" spans="2:18" ht="23.1" customHeight="1">
      <c r="B6" s="2"/>
      <c r="C6" s="283" t="s">
        <v>127</v>
      </c>
      <c r="D6" s="283"/>
      <c r="E6" s="283"/>
      <c r="F6" s="283"/>
      <c r="G6" s="2"/>
      <c r="H6" s="2"/>
      <c r="I6" s="4"/>
      <c r="J6" s="23" t="s">
        <v>20</v>
      </c>
      <c r="K6" s="60"/>
      <c r="L6" s="60"/>
      <c r="M6" s="60"/>
      <c r="N6" s="60"/>
      <c r="O6" s="60"/>
    </row>
    <row r="7" spans="2:18" ht="21" customHeight="1">
      <c r="C7" s="21"/>
      <c r="J7" s="23" t="s">
        <v>22</v>
      </c>
      <c r="K7" s="60"/>
      <c r="L7" s="60"/>
      <c r="M7" s="60"/>
      <c r="N7" s="60"/>
      <c r="O7" s="60"/>
    </row>
    <row r="8" spans="2:18" ht="35.1" customHeight="1">
      <c r="B8" s="290" t="s">
        <v>0</v>
      </c>
      <c r="C8" s="287" t="s">
        <v>5</v>
      </c>
      <c r="D8" s="290" t="s">
        <v>1</v>
      </c>
      <c r="E8" s="290"/>
      <c r="F8" s="290"/>
      <c r="G8" s="290"/>
      <c r="H8" s="290"/>
      <c r="J8" s="23" t="s">
        <v>24</v>
      </c>
      <c r="K8" s="60"/>
      <c r="L8" s="60"/>
      <c r="M8" s="60"/>
      <c r="N8" s="60"/>
      <c r="O8" s="60"/>
    </row>
    <row r="9" spans="2:18" ht="54" customHeight="1">
      <c r="B9" s="290"/>
      <c r="C9" s="288"/>
      <c r="D9" s="99" t="s">
        <v>9</v>
      </c>
      <c r="E9" s="99" t="s">
        <v>8</v>
      </c>
      <c r="F9" s="99" t="s">
        <v>7</v>
      </c>
      <c r="G9" s="100" t="s">
        <v>16</v>
      </c>
      <c r="H9" s="99" t="s">
        <v>6</v>
      </c>
      <c r="J9" s="23" t="s">
        <v>25</v>
      </c>
      <c r="K9" s="60"/>
      <c r="L9" s="60"/>
      <c r="M9" s="60"/>
      <c r="N9" s="60"/>
      <c r="O9" s="60"/>
    </row>
    <row r="10" spans="2:18" ht="35.1" customHeight="1">
      <c r="B10" s="101">
        <v>1</v>
      </c>
      <c r="C10" s="102" t="s">
        <v>121</v>
      </c>
      <c r="D10" s="95">
        <v>4</v>
      </c>
      <c r="E10" s="95">
        <v>10</v>
      </c>
      <c r="F10" s="95">
        <v>20</v>
      </c>
      <c r="G10" s="95">
        <v>30</v>
      </c>
      <c r="H10" s="95">
        <v>40</v>
      </c>
      <c r="J10" s="23" t="s">
        <v>19</v>
      </c>
      <c r="K10" s="60"/>
      <c r="L10" s="60"/>
      <c r="M10" s="60"/>
      <c r="N10" s="60"/>
      <c r="O10" s="60"/>
    </row>
    <row r="11" spans="2:18" ht="35.1" customHeight="1">
      <c r="B11" s="101">
        <v>2</v>
      </c>
      <c r="C11" s="102" t="s">
        <v>122</v>
      </c>
      <c r="D11" s="95">
        <v>4</v>
      </c>
      <c r="E11" s="95">
        <v>10</v>
      </c>
      <c r="F11" s="95">
        <v>20</v>
      </c>
      <c r="G11" s="95">
        <v>30</v>
      </c>
      <c r="H11" s="95">
        <v>40</v>
      </c>
      <c r="J11" s="23" t="s">
        <v>21</v>
      </c>
      <c r="K11" s="60"/>
      <c r="L11" s="60"/>
      <c r="M11" s="60"/>
      <c r="N11" s="60"/>
      <c r="O11" s="60"/>
      <c r="R11" s="2"/>
    </row>
    <row r="12" spans="2:18" ht="35.1" customHeight="1">
      <c r="B12" s="101">
        <v>3</v>
      </c>
      <c r="C12" s="102" t="s">
        <v>123</v>
      </c>
      <c r="D12" s="95">
        <v>2</v>
      </c>
      <c r="E12" s="95">
        <v>5</v>
      </c>
      <c r="F12" s="95">
        <v>10</v>
      </c>
      <c r="G12" s="95">
        <v>15</v>
      </c>
      <c r="H12" s="95">
        <v>20</v>
      </c>
      <c r="J12" s="23" t="s">
        <v>23</v>
      </c>
      <c r="K12" s="60"/>
      <c r="L12" s="60"/>
      <c r="M12" s="60"/>
      <c r="N12" s="60"/>
      <c r="O12" s="60"/>
    </row>
    <row r="13" spans="2:18" s="2" customFormat="1" ht="24.95" customHeight="1">
      <c r="B13" s="1"/>
      <c r="C13" s="1"/>
      <c r="D13" s="1"/>
      <c r="E13" s="1"/>
      <c r="F13" s="1"/>
      <c r="G13" s="1"/>
      <c r="H13" s="1"/>
      <c r="J13" s="102" t="s">
        <v>121</v>
      </c>
      <c r="K13" s="61"/>
      <c r="L13" s="61"/>
      <c r="M13" s="61"/>
      <c r="N13" s="61"/>
      <c r="O13" s="61"/>
      <c r="R13" s="1"/>
    </row>
    <row r="14" spans="2:18" s="2" customFormat="1" ht="35.25" customHeight="1">
      <c r="B14" s="285" t="s">
        <v>130</v>
      </c>
      <c r="C14" s="285"/>
      <c r="D14" s="285"/>
      <c r="E14" s="285"/>
      <c r="F14" s="1"/>
      <c r="G14" s="1"/>
      <c r="H14" s="1"/>
      <c r="J14" s="102" t="s">
        <v>122</v>
      </c>
      <c r="K14" s="61"/>
      <c r="L14" s="61"/>
      <c r="M14" s="61"/>
      <c r="N14" s="61"/>
      <c r="O14" s="61"/>
      <c r="R14" s="1"/>
    </row>
    <row r="15" spans="2:18" ht="42" customHeight="1">
      <c r="B15" s="285"/>
      <c r="C15" s="285"/>
      <c r="D15" s="285"/>
      <c r="E15" s="285"/>
      <c r="J15" s="102" t="s">
        <v>123</v>
      </c>
      <c r="K15" s="62"/>
      <c r="L15" s="62"/>
      <c r="M15" s="62"/>
      <c r="N15" s="62"/>
      <c r="O15" s="62"/>
    </row>
    <row r="16" spans="2:18" ht="22.5" customHeight="1">
      <c r="B16" s="285"/>
      <c r="C16" s="285"/>
      <c r="D16" s="285"/>
      <c r="E16" s="285"/>
      <c r="J16" s="102" t="s">
        <v>121</v>
      </c>
      <c r="K16" s="43">
        <f>IF(K13="",'اطلاعات پایه'!$E$36,VLOOKUP(K13,'اطلاعات پایه'!$D$31:$E$36,2,FALSE))</f>
        <v>0</v>
      </c>
      <c r="L16" s="43">
        <f>IF(L13="",'اطلاعات پایه'!$E$36,VLOOKUP(L13,'اطلاعات پایه'!$D$31:$E$36,2,FALSE))</f>
        <v>0</v>
      </c>
      <c r="M16" s="43">
        <f>IF(M13="",'اطلاعات پایه'!$E$36,VLOOKUP(M13,'اطلاعات پایه'!$D$31:$E$36,2,FALSE))</f>
        <v>0</v>
      </c>
      <c r="N16" s="43">
        <f>IF(N13="",'اطلاعات پایه'!$E$36,VLOOKUP(N13,'اطلاعات پایه'!$D$31:$E$36,2,FALSE))</f>
        <v>0</v>
      </c>
      <c r="O16" s="43">
        <f>IF(O13="",'اطلاعات پایه'!$E$36,VLOOKUP(O13,'اطلاعات پایه'!$D$31:$E$36,2,FALSE))</f>
        <v>0</v>
      </c>
    </row>
    <row r="17" spans="2:17" ht="30" customHeight="1">
      <c r="B17" s="285"/>
      <c r="C17" s="285"/>
      <c r="D17" s="285"/>
      <c r="E17" s="285"/>
      <c r="J17" s="102" t="s">
        <v>122</v>
      </c>
      <c r="K17" s="43">
        <f>IF(K14="",'اطلاعات پایه'!$E$36,VLOOKUP(K14,'اطلاعات پایه'!$D$31:$E$36,2,FALSE))</f>
        <v>0</v>
      </c>
      <c r="L17" s="43">
        <f>IF(L14="",'اطلاعات پایه'!$E$36,VLOOKUP(L14,'اطلاعات پایه'!$D$31:$E$36,2,FALSE))</f>
        <v>0</v>
      </c>
      <c r="M17" s="43">
        <f>IF(M14="",'اطلاعات پایه'!$E$36,VLOOKUP(M14,'اطلاعات پایه'!$D$31:$E$36,2,FALSE))</f>
        <v>0</v>
      </c>
      <c r="N17" s="43">
        <f>IF(N14="",'اطلاعات پایه'!$E$36,VLOOKUP(N14,'اطلاعات پایه'!$D$31:$E$36,2,FALSE))</f>
        <v>0</v>
      </c>
      <c r="O17" s="43">
        <f>IF(O14="",'اطلاعات پایه'!$E$36,VLOOKUP(O14,'اطلاعات پایه'!$D$31:$E$36,2,FALSE))</f>
        <v>0</v>
      </c>
    </row>
    <row r="18" spans="2:17" ht="47.25" customHeight="1">
      <c r="B18" s="285"/>
      <c r="C18" s="285"/>
      <c r="D18" s="285"/>
      <c r="E18" s="285"/>
      <c r="J18" s="102" t="s">
        <v>123</v>
      </c>
      <c r="K18" s="43">
        <f>IF(K15="",'اطلاعات پایه'!$E$44,VLOOKUP(K15,'اطلاعات پایه'!$D$39:$E$44,2,FALSE))</f>
        <v>0</v>
      </c>
      <c r="L18" s="43">
        <f>IF(L15="",'اطلاعات پایه'!$E$44,VLOOKUP(L15,'اطلاعات پایه'!$D$39:$E$44,2,FALSE))</f>
        <v>0</v>
      </c>
      <c r="M18" s="43">
        <f>IF(M15="",'اطلاعات پایه'!$E$44,VLOOKUP(M15,'اطلاعات پایه'!$D$39:$E$44,2,FALSE))</f>
        <v>0</v>
      </c>
      <c r="N18" s="43">
        <f>IF(N15="",'اطلاعات پایه'!$E$44,VLOOKUP(N15,'اطلاعات پایه'!$D$39:$E$44,2,FALSE))</f>
        <v>0</v>
      </c>
      <c r="O18" s="43">
        <f>IF(O15="",'اطلاعات پایه'!$E$44,VLOOKUP(O15,'اطلاعات پایه'!$D$39:$E$44,2,FALSE))</f>
        <v>0</v>
      </c>
    </row>
    <row r="19" spans="2:17" ht="21" customHeight="1">
      <c r="B19" s="285"/>
      <c r="C19" s="285"/>
      <c r="D19" s="285"/>
      <c r="E19" s="285"/>
      <c r="I19" s="4"/>
      <c r="J19" s="22" t="s">
        <v>33</v>
      </c>
      <c r="K19" s="42">
        <f>SUM(K16:K18)</f>
        <v>0</v>
      </c>
      <c r="L19" s="42">
        <f>SUM(L16:L18)</f>
        <v>0</v>
      </c>
      <c r="M19" s="42">
        <f>SUM(M16:M18)</f>
        <v>0</v>
      </c>
      <c r="N19" s="58">
        <f>SUM(N16:N18)</f>
        <v>0</v>
      </c>
      <c r="O19" s="58">
        <f>SUM(O16:O18)</f>
        <v>0</v>
      </c>
    </row>
    <row r="20" spans="2:17" ht="21" customHeight="1">
      <c r="B20" s="285"/>
      <c r="C20" s="285"/>
      <c r="D20" s="285"/>
      <c r="E20" s="285"/>
      <c r="I20" s="4"/>
    </row>
    <row r="21" spans="2:17" ht="21" customHeight="1">
      <c r="B21" s="285"/>
      <c r="C21" s="285"/>
      <c r="D21" s="285"/>
      <c r="E21" s="285"/>
      <c r="N21" s="103"/>
    </row>
    <row r="22" spans="2:17" ht="21" customHeight="1">
      <c r="B22" s="285"/>
      <c r="C22" s="285"/>
      <c r="D22" s="285"/>
      <c r="E22" s="285"/>
      <c r="F22" s="286"/>
    </row>
    <row r="23" spans="2:17" ht="21" customHeight="1">
      <c r="B23" s="289" t="s">
        <v>126</v>
      </c>
      <c r="C23" s="289"/>
      <c r="F23" s="286"/>
      <c r="N23" s="272" t="s">
        <v>222</v>
      </c>
      <c r="O23" s="272"/>
      <c r="Q23" s="216" t="s">
        <v>129</v>
      </c>
    </row>
    <row r="24" spans="2:17" ht="21" customHeight="1">
      <c r="N24" s="281">
        <f>AVERAGE(K19:O19)</f>
        <v>0</v>
      </c>
      <c r="O24" s="281"/>
      <c r="Q24" s="234">
        <f>AVERAGE(K19:O19)*12/100</f>
        <v>0</v>
      </c>
    </row>
    <row r="25" spans="2:17" ht="21" customHeight="1"/>
    <row r="26" spans="2:17" ht="22.5" customHeight="1"/>
    <row r="27" spans="2:17" ht="22.5" customHeight="1"/>
  </sheetData>
  <sheetProtection algorithmName="SHA-512" hashValue="G1HiuZX5qraqyuar1v97x4nrMTKoBD60m5MX3gYm5cKnSh/xqQK6IwQsrynQ3QSb7v+sQDrPPEzlUXJbFDkA4g==" saltValue="XizQp8qgY+FA7r/gF0oJqA==" spinCount="100000" sheet="1" objects="1" scenarios="1"/>
  <protectedRanges>
    <protectedRange sqref="K5:O15" name="Range1"/>
  </protectedRanges>
  <mergeCells count="11">
    <mergeCell ref="N24:O24"/>
    <mergeCell ref="B1:M1"/>
    <mergeCell ref="C6:F6"/>
    <mergeCell ref="J3:O3"/>
    <mergeCell ref="B14:E22"/>
    <mergeCell ref="F22:F23"/>
    <mergeCell ref="C8:C9"/>
    <mergeCell ref="B23:C23"/>
    <mergeCell ref="D8:H8"/>
    <mergeCell ref="B8:B9"/>
    <mergeCell ref="N23:O23"/>
  </mergeCells>
  <pageMargins left="0.7" right="0.7" top="0.75" bottom="0.75" header="0.3" footer="0.3"/>
  <pageSetup scale="68" fitToHeight="0" orientation="portrait" horizontalDpi="300" verticalDpi="300" r:id="rId1"/>
  <cellWatches>
    <cellWatch r="I9"/>
    <cellWatch r="I8"/>
    <cellWatch r="P9"/>
    <cellWatch r="P12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'اطلاعات پایه'!$D$12:$D$16</xm:f>
          </x14:formula1>
          <xm:sqref>K13:O15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fitToPage="1"/>
  </sheetPr>
  <dimension ref="A1:X42"/>
  <sheetViews>
    <sheetView rightToLeft="1" zoomScale="98" zoomScaleNormal="98" workbookViewId="0">
      <selection activeCell="E28" sqref="E28"/>
    </sheetView>
  </sheetViews>
  <sheetFormatPr defaultColWidth="10.875" defaultRowHeight="22.5"/>
  <cols>
    <col min="1" max="1" width="4" style="1" customWidth="1"/>
    <col min="2" max="2" width="6.625" style="1" customWidth="1"/>
    <col min="3" max="3" width="37.375" style="1" customWidth="1"/>
    <col min="4" max="4" width="13.625" style="1" customWidth="1"/>
    <col min="5" max="5" width="12.75" style="1" customWidth="1"/>
    <col min="6" max="6" width="14.5" style="1" customWidth="1"/>
    <col min="7" max="10" width="9.875" style="1" customWidth="1"/>
    <col min="11" max="11" width="11.75" style="1" customWidth="1"/>
    <col min="12" max="16384" width="10.875" style="1"/>
  </cols>
  <sheetData>
    <row r="1" spans="1:24" ht="30" customHeight="1">
      <c r="A1" s="299" t="s">
        <v>176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24">
      <c r="B2" s="133"/>
      <c r="C2" s="133"/>
      <c r="D2" s="133"/>
    </row>
    <row r="3" spans="1:24" ht="21.75" hidden="1" customHeight="1">
      <c r="B3" s="292" t="s">
        <v>46</v>
      </c>
      <c r="C3" s="298"/>
      <c r="D3" s="295"/>
      <c r="E3" s="29"/>
      <c r="F3" s="291"/>
      <c r="G3" s="295"/>
      <c r="H3" s="134"/>
      <c r="I3" s="134"/>
      <c r="J3" s="134"/>
      <c r="K3" s="295"/>
      <c r="L3" s="291"/>
      <c r="M3" s="291"/>
      <c r="N3" s="291"/>
    </row>
    <row r="4" spans="1:24" ht="21.75" hidden="1" customHeight="1">
      <c r="B4" s="293"/>
      <c r="C4" s="298"/>
      <c r="D4" s="296"/>
      <c r="E4" s="29"/>
      <c r="F4" s="291"/>
      <c r="G4" s="296"/>
      <c r="H4" s="135"/>
      <c r="I4" s="135"/>
      <c r="J4" s="135"/>
      <c r="K4" s="296"/>
      <c r="L4" s="291"/>
      <c r="M4" s="291"/>
      <c r="N4" s="291"/>
    </row>
    <row r="5" spans="1:24" ht="21.75" hidden="1" customHeight="1">
      <c r="B5" s="293"/>
      <c r="C5" s="298"/>
      <c r="D5" s="296"/>
      <c r="E5" s="29"/>
      <c r="F5" s="291"/>
      <c r="G5" s="296"/>
      <c r="H5" s="135"/>
      <c r="I5" s="135"/>
      <c r="J5" s="135"/>
      <c r="K5" s="296"/>
      <c r="L5" s="291"/>
      <c r="M5" s="291"/>
      <c r="N5" s="291"/>
    </row>
    <row r="6" spans="1:24" ht="21.75" hidden="1" customHeight="1">
      <c r="B6" s="293"/>
      <c r="C6" s="298"/>
      <c r="D6" s="296"/>
      <c r="E6" s="29"/>
      <c r="F6" s="291"/>
      <c r="G6" s="296"/>
      <c r="H6" s="135"/>
      <c r="I6" s="135"/>
      <c r="J6" s="135"/>
      <c r="K6" s="296"/>
      <c r="L6" s="291"/>
      <c r="M6" s="291"/>
      <c r="N6" s="291"/>
    </row>
    <row r="7" spans="1:24" ht="22.5" hidden="1" customHeight="1">
      <c r="B7" s="294"/>
      <c r="C7" s="298"/>
      <c r="D7" s="297"/>
      <c r="E7" s="29"/>
      <c r="F7" s="291"/>
      <c r="G7" s="297"/>
      <c r="H7" s="136"/>
      <c r="I7" s="136"/>
      <c r="J7" s="136"/>
      <c r="K7" s="297"/>
      <c r="L7" s="291"/>
      <c r="M7" s="291"/>
      <c r="N7" s="291"/>
    </row>
    <row r="8" spans="1:24" ht="30.75" customHeight="1">
      <c r="B8" s="128" t="s">
        <v>14</v>
      </c>
      <c r="C8" s="128" t="s">
        <v>15</v>
      </c>
      <c r="D8" s="128" t="s">
        <v>155</v>
      </c>
      <c r="E8" s="128" t="s">
        <v>156</v>
      </c>
      <c r="F8" s="128" t="s">
        <v>80</v>
      </c>
      <c r="P8" s="21"/>
      <c r="T8"/>
      <c r="U8"/>
      <c r="V8"/>
      <c r="W8"/>
      <c r="X8"/>
    </row>
    <row r="9" spans="1:24" ht="30.75" customHeight="1">
      <c r="B9" s="93">
        <v>1</v>
      </c>
      <c r="C9" s="131" t="s">
        <v>157</v>
      </c>
      <c r="D9" s="94">
        <v>5</v>
      </c>
      <c r="E9" s="230">
        <f>COUNT(H19:H28)</f>
        <v>10</v>
      </c>
      <c r="F9" s="229">
        <f>SUM(I19:I28)</f>
        <v>15.666666666666664</v>
      </c>
      <c r="H9" s="272" t="s">
        <v>222</v>
      </c>
      <c r="I9" s="272"/>
      <c r="K9" s="206" t="s">
        <v>129</v>
      </c>
      <c r="P9" s="21"/>
      <c r="T9"/>
      <c r="U9"/>
      <c r="V9"/>
      <c r="W9"/>
      <c r="X9"/>
    </row>
    <row r="10" spans="1:24" ht="30.75" customHeight="1">
      <c r="B10" s="93">
        <v>2</v>
      </c>
      <c r="C10" s="131" t="s">
        <v>154</v>
      </c>
      <c r="D10" s="94">
        <v>25</v>
      </c>
      <c r="E10" s="228"/>
      <c r="F10" s="94">
        <f>E10*D10</f>
        <v>0</v>
      </c>
      <c r="G10" s="11"/>
      <c r="H10" s="308">
        <f>IF(SUM(F9:F11)&gt;=100,100,SUM(F9:F11))</f>
        <v>15.666666666666664</v>
      </c>
      <c r="I10" s="308"/>
      <c r="J10" s="11"/>
      <c r="K10" s="227">
        <f>H10*30/100</f>
        <v>4.6999999999999993</v>
      </c>
      <c r="M10" s="11"/>
      <c r="N10" s="11"/>
      <c r="P10" s="21"/>
      <c r="T10"/>
      <c r="U10"/>
      <c r="V10"/>
      <c r="W10"/>
      <c r="X10"/>
    </row>
    <row r="11" spans="1:24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53"/>
    </row>
    <row r="13" spans="1:24" ht="24">
      <c r="E13" s="130"/>
    </row>
    <row r="14" spans="1:24" ht="21" customHeight="1"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24" ht="22.5" customHeight="1">
      <c r="E15" s="25"/>
    </row>
    <row r="16" spans="1:24">
      <c r="B16" s="304" t="s">
        <v>170</v>
      </c>
      <c r="C16" s="305"/>
      <c r="D16" s="305"/>
      <c r="E16" s="305"/>
      <c r="F16" s="305"/>
      <c r="G16" s="306"/>
      <c r="H16" s="142"/>
      <c r="I16" s="142"/>
      <c r="J16" s="142"/>
    </row>
    <row r="17" spans="2:10">
      <c r="B17" s="301" t="s">
        <v>0</v>
      </c>
      <c r="C17" s="301" t="s">
        <v>34</v>
      </c>
      <c r="D17" s="302" t="s">
        <v>158</v>
      </c>
      <c r="E17" s="303"/>
      <c r="F17" s="302" t="s">
        <v>159</v>
      </c>
      <c r="G17" s="303"/>
      <c r="H17" s="142"/>
      <c r="I17" s="142"/>
      <c r="J17" s="142"/>
    </row>
    <row r="18" spans="2:10">
      <c r="B18" s="301"/>
      <c r="C18" s="301"/>
      <c r="D18" s="24" t="s">
        <v>35</v>
      </c>
      <c r="E18" s="24" t="s">
        <v>45</v>
      </c>
      <c r="F18" s="24" t="s">
        <v>160</v>
      </c>
      <c r="G18" s="24" t="s">
        <v>161</v>
      </c>
      <c r="H18" s="141" t="s">
        <v>175</v>
      </c>
      <c r="I18" s="141" t="s">
        <v>172</v>
      </c>
    </row>
    <row r="19" spans="2:10" ht="24">
      <c r="B19" s="132">
        <v>1</v>
      </c>
      <c r="C19" s="63"/>
      <c r="D19" s="64"/>
      <c r="E19" s="64" t="s">
        <v>164</v>
      </c>
      <c r="F19" s="63"/>
      <c r="G19" s="64" t="s">
        <v>167</v>
      </c>
      <c r="H19" s="150">
        <f>IF(E19='اطلاعات پایه '!F33,'اطلاعات پایه '!N39,IF(E19='اطلاعات پایه '!E33,'اطلاعات پایه '!M39,IF(E19='اطلاعات پایه '!G33,'اطلاعات پایه '!O39)))</f>
        <v>16</v>
      </c>
      <c r="I19" s="151">
        <f t="shared" ref="I19:I28" si="0">H19*5/30</f>
        <v>2.6666666666666665</v>
      </c>
    </row>
    <row r="20" spans="2:10" ht="24">
      <c r="B20" s="132">
        <v>2</v>
      </c>
      <c r="C20" s="63"/>
      <c r="D20" s="64"/>
      <c r="E20" s="64" t="s">
        <v>164</v>
      </c>
      <c r="F20" s="63"/>
      <c r="G20" s="64" t="s">
        <v>168</v>
      </c>
      <c r="H20" s="150">
        <f>IF(E20='اطلاعات پایه '!F33,'اطلاعات پایه '!N40,IF(E20='اطلاعات پایه '!E33,'اطلاعات پایه '!M40,IF(E20='اطلاعات پایه '!G33,'اطلاعات پایه '!O40)))</f>
        <v>22</v>
      </c>
      <c r="I20" s="151">
        <f t="shared" si="0"/>
        <v>3.6666666666666665</v>
      </c>
    </row>
    <row r="21" spans="2:10" ht="24">
      <c r="B21" s="132">
        <v>3</v>
      </c>
      <c r="C21" s="63"/>
      <c r="D21" s="64"/>
      <c r="E21" s="64" t="s">
        <v>163</v>
      </c>
      <c r="F21" s="63"/>
      <c r="G21" s="64" t="s">
        <v>166</v>
      </c>
      <c r="H21" s="150">
        <f>IF(E21='اطلاعات پایه '!F33,'اطلاعات پایه '!N41,IF(E21='اطلاعات پایه '!E33,'اطلاعات پایه '!M41,IF(E21='اطلاعات پایه '!G33,'اطلاعات پایه '!O41)))</f>
        <v>4</v>
      </c>
      <c r="I21" s="151">
        <f t="shared" si="0"/>
        <v>0.66666666666666663</v>
      </c>
    </row>
    <row r="22" spans="2:10" ht="24">
      <c r="B22" s="132">
        <v>4</v>
      </c>
      <c r="C22" s="63"/>
      <c r="D22" s="64"/>
      <c r="E22" s="64" t="s">
        <v>164</v>
      </c>
      <c r="F22" s="63"/>
      <c r="G22" s="64" t="s">
        <v>166</v>
      </c>
      <c r="H22" s="150">
        <f>IF(E22='اطلاعات پایه '!F33,'اطلاعات پایه '!N42,IF(E22='اطلاعات پایه '!E33,'اطلاعات پایه '!M42,IF(E22='اطلاعات پایه '!G33,'اطلاعات پایه '!O42)))</f>
        <v>12</v>
      </c>
      <c r="I22" s="151">
        <f t="shared" si="0"/>
        <v>2</v>
      </c>
    </row>
    <row r="23" spans="2:10" ht="24">
      <c r="B23" s="132">
        <v>5</v>
      </c>
      <c r="C23" s="63"/>
      <c r="D23" s="64"/>
      <c r="E23" s="64" t="s">
        <v>164</v>
      </c>
      <c r="F23" s="63"/>
      <c r="G23" s="64" t="s">
        <v>166</v>
      </c>
      <c r="H23" s="150">
        <f>IF(E23='اطلاعات پایه '!F33,'اطلاعات پایه '!N43,IF(E23='اطلاعات پایه '!E33,'اطلاعات پایه '!M43,IF(E23='اطلاعات پایه '!G33,'اطلاعات پایه '!O43)))</f>
        <v>12</v>
      </c>
      <c r="I23" s="151">
        <f t="shared" si="0"/>
        <v>2</v>
      </c>
    </row>
    <row r="24" spans="2:10" ht="24">
      <c r="B24" s="132">
        <v>6</v>
      </c>
      <c r="C24" s="63"/>
      <c r="D24" s="64"/>
      <c r="E24" s="64" t="s">
        <v>163</v>
      </c>
      <c r="F24" s="63"/>
      <c r="G24" s="64" t="s">
        <v>166</v>
      </c>
      <c r="H24" s="150">
        <f>IF(E24='اطلاعات پایه '!F33,'اطلاعات پایه '!N44,IF(E24='اطلاعات پایه '!E33,'اطلاعات پایه '!M44,IF(E24='اطلاعات پایه '!G33,'اطلاعات پایه '!O44)))</f>
        <v>4</v>
      </c>
      <c r="I24" s="151">
        <f t="shared" si="0"/>
        <v>0.66666666666666663</v>
      </c>
    </row>
    <row r="25" spans="2:10" ht="24">
      <c r="B25" s="132">
        <v>7</v>
      </c>
      <c r="C25" s="63"/>
      <c r="D25" s="64"/>
      <c r="E25" s="64" t="s">
        <v>163</v>
      </c>
      <c r="F25" s="63"/>
      <c r="G25" s="64" t="s">
        <v>166</v>
      </c>
      <c r="H25" s="150">
        <f>IF(E25='اطلاعات پایه '!F33,'اطلاعات پایه '!N45,IF(E25='اطلاعات پایه '!E33,'اطلاعات پایه '!M45,IF(E25='اطلاعات پایه '!G33,'اطلاعات پایه '!O45)))</f>
        <v>4</v>
      </c>
      <c r="I25" s="151">
        <f t="shared" si="0"/>
        <v>0.66666666666666663</v>
      </c>
    </row>
    <row r="26" spans="2:10" ht="24">
      <c r="B26" s="132">
        <v>8</v>
      </c>
      <c r="C26" s="63"/>
      <c r="D26" s="64"/>
      <c r="E26" s="64" t="s">
        <v>164</v>
      </c>
      <c r="F26" s="63"/>
      <c r="G26" s="64" t="s">
        <v>166</v>
      </c>
      <c r="H26" s="150">
        <f>IF(E26='اطلاعات پایه '!F33,'اطلاعات پایه '!N46,IF(E26='اطلاعات پایه '!E33,'اطلاعات پایه '!M46,IF(E26='اطلاعات پایه '!G33,'اطلاعات پایه '!O46)))</f>
        <v>12</v>
      </c>
      <c r="I26" s="151">
        <f t="shared" si="0"/>
        <v>2</v>
      </c>
    </row>
    <row r="27" spans="2:10" ht="24">
      <c r="B27" s="132">
        <v>9</v>
      </c>
      <c r="C27" s="63"/>
      <c r="D27" s="64"/>
      <c r="E27" s="64" t="s">
        <v>163</v>
      </c>
      <c r="F27" s="63"/>
      <c r="G27" s="64" t="s">
        <v>166</v>
      </c>
      <c r="H27" s="150">
        <f>IF(E27='اطلاعات پایه '!F33,'اطلاعات پایه '!N47,IF(E27='اطلاعات پایه '!E33,'اطلاعات پایه '!M47,IF(E27='اطلاعات پایه '!G33,'اطلاعات پایه '!O47)))</f>
        <v>4</v>
      </c>
      <c r="I27" s="151">
        <f t="shared" si="0"/>
        <v>0.66666666666666663</v>
      </c>
    </row>
    <row r="28" spans="2:10" ht="24">
      <c r="B28" s="132">
        <v>10</v>
      </c>
      <c r="C28" s="63"/>
      <c r="D28" s="64"/>
      <c r="E28" s="64" t="s">
        <v>163</v>
      </c>
      <c r="F28" s="63"/>
      <c r="G28" s="64" t="s">
        <v>166</v>
      </c>
      <c r="H28" s="150">
        <f>IF(E28='اطلاعات پایه '!F33,'اطلاعات پایه '!N48,IF(E28='اطلاعات پایه '!E33,'اطلاعات پایه '!M48,IF(E28='اطلاعات پایه '!G33,'اطلاعات پایه '!O48)))</f>
        <v>4</v>
      </c>
      <c r="I28" s="151">
        <f t="shared" si="0"/>
        <v>0.66666666666666663</v>
      </c>
    </row>
    <row r="29" spans="2:10">
      <c r="B29" s="14"/>
    </row>
    <row r="31" spans="2:10">
      <c r="B31" s="307" t="s">
        <v>171</v>
      </c>
      <c r="C31" s="307"/>
      <c r="D31" s="307"/>
      <c r="E31" s="307"/>
    </row>
    <row r="32" spans="2:10" ht="36" customHeight="1">
      <c r="B32" s="146" t="s">
        <v>159</v>
      </c>
      <c r="C32" s="238" t="s">
        <v>162</v>
      </c>
      <c r="D32" s="238"/>
      <c r="E32" s="238"/>
    </row>
    <row r="33" spans="2:8" ht="48">
      <c r="B33" s="147"/>
      <c r="C33" s="94" t="s">
        <v>163</v>
      </c>
      <c r="D33" s="94" t="s">
        <v>164</v>
      </c>
      <c r="E33" s="94" t="s">
        <v>165</v>
      </c>
    </row>
    <row r="34" spans="2:8" ht="43.5">
      <c r="B34" s="140" t="s">
        <v>166</v>
      </c>
      <c r="C34" s="93">
        <v>4</v>
      </c>
      <c r="D34" s="93">
        <v>12</v>
      </c>
      <c r="E34" s="93">
        <v>16</v>
      </c>
    </row>
    <row r="35" spans="2:8" ht="43.5">
      <c r="B35" s="140" t="s">
        <v>167</v>
      </c>
      <c r="C35" s="93">
        <v>8</v>
      </c>
      <c r="D35" s="93">
        <v>16</v>
      </c>
      <c r="E35" s="93">
        <v>20</v>
      </c>
    </row>
    <row r="36" spans="2:8" ht="43.5">
      <c r="B36" s="140" t="s">
        <v>168</v>
      </c>
      <c r="C36" s="93">
        <v>12</v>
      </c>
      <c r="D36" s="93">
        <v>22</v>
      </c>
      <c r="E36" s="93">
        <v>26</v>
      </c>
    </row>
    <row r="37" spans="2:8" ht="67.5" customHeight="1">
      <c r="B37" s="140" t="s">
        <v>169</v>
      </c>
      <c r="C37" s="93">
        <v>16</v>
      </c>
      <c r="D37" s="93">
        <v>24</v>
      </c>
      <c r="E37" s="93">
        <v>30</v>
      </c>
    </row>
    <row r="39" spans="2:8">
      <c r="B39" s="165" t="s">
        <v>192</v>
      </c>
      <c r="C39" s="164"/>
      <c r="D39" s="164"/>
    </row>
    <row r="40" spans="2:8">
      <c r="B40" s="165" t="s">
        <v>151</v>
      </c>
      <c r="C40" s="165"/>
      <c r="D40" s="165"/>
      <c r="E40" s="165"/>
      <c r="F40" s="165"/>
      <c r="G40" s="162"/>
      <c r="H40" s="162"/>
    </row>
    <row r="41" spans="2:8">
      <c r="B41" s="300" t="s">
        <v>152</v>
      </c>
      <c r="C41" s="300"/>
      <c r="D41" s="300"/>
      <c r="E41" s="165"/>
      <c r="F41" s="165"/>
      <c r="G41" s="137"/>
      <c r="H41" s="25"/>
    </row>
    <row r="42" spans="2:8">
      <c r="B42" s="220" t="s">
        <v>191</v>
      </c>
      <c r="C42" s="220"/>
      <c r="D42" s="220"/>
      <c r="E42" s="208"/>
      <c r="F42" s="166"/>
      <c r="G42" s="138"/>
      <c r="H42" s="25"/>
    </row>
  </sheetData>
  <sheetProtection algorithmName="SHA-512" hashValue="UoZcZV/BD/+iVCn2hWdN25tnPeJMxEW4PfIT24mirwId8OeJXMAJAJY4Jk8+ewGVZrE2583RBSZeoAlM1a1fZA==" saltValue="2WRoCHCh/ZHBG5x21/4hBg==" spinCount="100000" sheet="1" objects="1" scenarios="1"/>
  <protectedRanges>
    <protectedRange sqref="C19:G28" name="Range2"/>
    <protectedRange sqref="E10" name="Range1"/>
  </protectedRanges>
  <mergeCells count="20">
    <mergeCell ref="A1:L1"/>
    <mergeCell ref="B41:D41"/>
    <mergeCell ref="B17:B18"/>
    <mergeCell ref="C17:C18"/>
    <mergeCell ref="D17:E17"/>
    <mergeCell ref="F17:G17"/>
    <mergeCell ref="C32:E32"/>
    <mergeCell ref="B16:G16"/>
    <mergeCell ref="B31:E31"/>
    <mergeCell ref="H9:I9"/>
    <mergeCell ref="H10:I10"/>
    <mergeCell ref="N3:N7"/>
    <mergeCell ref="B3:B7"/>
    <mergeCell ref="G3:G7"/>
    <mergeCell ref="C3:C7"/>
    <mergeCell ref="D3:D7"/>
    <mergeCell ref="F3:F7"/>
    <mergeCell ref="K3:K7"/>
    <mergeCell ref="L3:L7"/>
    <mergeCell ref="M3:M7"/>
  </mergeCells>
  <phoneticPr fontId="54" type="noConversion"/>
  <pageMargins left="0.7" right="0.7" top="0.75" bottom="0.75" header="0.3" footer="0.3"/>
  <pageSetup scale="50" fitToHeight="0" orientation="portrait" r:id="rId1"/>
  <cellWatches>
    <cellWatch r="C2"/>
    <cellWatch r="C17"/>
    <cellWatch r="D18"/>
    <cellWatch r="D20"/>
    <cellWatch r="D21"/>
    <cellWatch r="D26"/>
    <cellWatch r="D19"/>
    <cellWatch r="F2"/>
  </cellWatche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0000000}">
          <x14:formula1>
            <xm:f>'اطلاعات پایه'!$A$5:$A$8</xm:f>
          </x14:formula1>
          <xm:sqref>D3:E7</xm:sqref>
        </x14:dataValidation>
        <x14:dataValidation type="list" allowBlank="1" showInputMessage="1" showErrorMessage="1" xr:uid="{00000000-0002-0000-0500-000001000000}">
          <x14:formula1>
            <xm:f>'اطلاعات پایه'!$D$5:$D$7</xm:f>
          </x14:formula1>
          <xm:sqref>G3:J7</xm:sqref>
        </x14:dataValidation>
        <x14:dataValidation type="list" allowBlank="1" showInputMessage="1" showErrorMessage="1" xr:uid="{F3311488-462E-44BE-A699-4F9676F0195F}">
          <x14:formula1>
            <xm:f>'اطلاعات پایه '!$K$30:$K$31</xm:f>
          </x14:formula1>
          <xm:sqref>E10</xm:sqref>
        </x14:dataValidation>
        <x14:dataValidation type="list" allowBlank="1" showInputMessage="1" showErrorMessage="1" xr:uid="{65589FF5-CB62-4FE3-80BB-07E568DF188C}">
          <x14:formula1>
            <xm:f>'اطلاعات پایه '!$E$41:$E$44</xm:f>
          </x14:formula1>
          <xm:sqref>D19:D28</xm:sqref>
        </x14:dataValidation>
        <x14:dataValidation type="list" allowBlank="1" showInputMessage="1" showErrorMessage="1" xr:uid="{FB19572A-860A-464A-AB26-EE30B5984C77}">
          <x14:formula1>
            <xm:f>'اطلاعات پایه '!$E$33:$G$33</xm:f>
          </x14:formula1>
          <xm:sqref>E19:E28</xm:sqref>
        </x14:dataValidation>
        <x14:dataValidation type="list" allowBlank="1" showInputMessage="1" showErrorMessage="1" xr:uid="{DBFB2F80-438B-4F6E-A9DE-681B3E2A56D3}">
          <x14:formula1>
            <xm:f>'اطلاعات پایه '!$A$37:$A$40</xm:f>
          </x14:formula1>
          <xm:sqref>G19:G28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  <pageSetUpPr fitToPage="1"/>
  </sheetPr>
  <dimension ref="A1:M94"/>
  <sheetViews>
    <sheetView rightToLeft="1" topLeftCell="A16" zoomScale="70" zoomScaleNormal="70" workbookViewId="0">
      <selection activeCell="G8" sqref="G8"/>
    </sheetView>
  </sheetViews>
  <sheetFormatPr defaultColWidth="10.875" defaultRowHeight="22.5"/>
  <cols>
    <col min="1" max="1" width="13.375" style="1" customWidth="1"/>
    <col min="2" max="2" width="45.75" style="1" customWidth="1"/>
    <col min="3" max="5" width="21.125" style="1" customWidth="1"/>
    <col min="6" max="6" width="25.125" style="1" customWidth="1"/>
    <col min="7" max="7" width="24.375" style="1" customWidth="1"/>
    <col min="8" max="8" width="10.875" style="1"/>
    <col min="9" max="9" width="14.5" style="1" customWidth="1"/>
    <col min="10" max="10" width="13.25" style="1" customWidth="1"/>
    <col min="11" max="16384" width="10.875" style="1"/>
  </cols>
  <sheetData>
    <row r="1" spans="1:13" ht="30" customHeight="1">
      <c r="A1" s="13"/>
    </row>
    <row r="2" spans="1:13" ht="36" customHeight="1">
      <c r="A2" s="282" t="s">
        <v>199</v>
      </c>
      <c r="B2" s="282"/>
      <c r="C2" s="282"/>
      <c r="D2" s="282"/>
      <c r="E2" s="282"/>
      <c r="F2" s="282"/>
      <c r="J2"/>
      <c r="K2"/>
      <c r="L2"/>
      <c r="M2"/>
    </row>
    <row r="3" spans="1:13">
      <c r="J3"/>
      <c r="K3"/>
      <c r="L3"/>
      <c r="M3"/>
    </row>
    <row r="4" spans="1:13" ht="27.75">
      <c r="A4" s="155" t="s">
        <v>14</v>
      </c>
      <c r="B4" s="155" t="s">
        <v>177</v>
      </c>
      <c r="C4" s="155" t="s">
        <v>114</v>
      </c>
      <c r="D4" s="155" t="s">
        <v>80</v>
      </c>
    </row>
    <row r="5" spans="1:13" ht="108">
      <c r="A5" s="153">
        <v>1</v>
      </c>
      <c r="B5" s="96" t="s">
        <v>178</v>
      </c>
      <c r="C5" s="154">
        <v>10</v>
      </c>
      <c r="D5" s="18"/>
    </row>
    <row r="6" spans="1:13" ht="54">
      <c r="A6" s="153">
        <v>2</v>
      </c>
      <c r="B6" s="96" t="s">
        <v>179</v>
      </c>
      <c r="C6" s="154">
        <v>20</v>
      </c>
      <c r="D6" s="231" t="e">
        <f>VLOOKUP(B13,'اطلاعات پایه '!F52:G56,2,0)</f>
        <v>#N/A</v>
      </c>
    </row>
    <row r="7" spans="1:13" ht="55.5" customHeight="1">
      <c r="A7" s="153">
        <v>3</v>
      </c>
      <c r="B7" s="96" t="s">
        <v>180</v>
      </c>
      <c r="C7" s="154">
        <v>20</v>
      </c>
      <c r="D7" s="18"/>
      <c r="F7" s="14"/>
      <c r="G7" s="204" t="s">
        <v>222</v>
      </c>
      <c r="I7" s="205" t="s">
        <v>129</v>
      </c>
    </row>
    <row r="8" spans="1:13" ht="54">
      <c r="A8" s="153">
        <v>4</v>
      </c>
      <c r="B8" s="96" t="s">
        <v>181</v>
      </c>
      <c r="C8" s="154">
        <v>50</v>
      </c>
      <c r="D8" s="18"/>
      <c r="F8" s="178"/>
      <c r="G8" s="179" t="e">
        <f>SUM(D5:D8)</f>
        <v>#N/A</v>
      </c>
      <c r="H8" s="180"/>
      <c r="I8" s="233" t="e">
        <f>G8*10/100</f>
        <v>#N/A</v>
      </c>
    </row>
    <row r="9" spans="1:13">
      <c r="A9" s="152"/>
      <c r="B9"/>
      <c r="C9"/>
    </row>
    <row r="11" spans="1:13" ht="53.25" customHeight="1">
      <c r="A11" s="313" t="s">
        <v>224</v>
      </c>
      <c r="B11" s="313"/>
      <c r="C11" s="313"/>
      <c r="D11" s="313"/>
    </row>
    <row r="12" spans="1:13" ht="53.25" customHeight="1">
      <c r="A12" s="201" t="s">
        <v>14</v>
      </c>
      <c r="B12" s="201" t="s">
        <v>227</v>
      </c>
      <c r="C12" s="207"/>
      <c r="D12" s="207"/>
    </row>
    <row r="13" spans="1:13" ht="33.75">
      <c r="A13" s="171">
        <v>1</v>
      </c>
      <c r="B13" s="215"/>
    </row>
    <row r="16" spans="1:13" ht="33.75">
      <c r="A16" s="316" t="s">
        <v>223</v>
      </c>
      <c r="B16" s="316"/>
      <c r="C16" s="316"/>
      <c r="D16" s="316"/>
      <c r="E16" s="316"/>
      <c r="F16" s="316"/>
    </row>
    <row r="18" spans="1:7" ht="33" thickBot="1">
      <c r="A18" s="310" t="s">
        <v>187</v>
      </c>
      <c r="B18" s="310"/>
      <c r="C18" s="310"/>
      <c r="D18" s="310"/>
      <c r="E18" s="158"/>
      <c r="F18" s="158"/>
      <c r="G18" s="158"/>
    </row>
    <row r="19" spans="1:7" ht="39.950000000000003" customHeight="1">
      <c r="A19" s="160" t="s">
        <v>14</v>
      </c>
      <c r="B19" s="161" t="s">
        <v>185</v>
      </c>
      <c r="C19" s="314" t="s">
        <v>186</v>
      </c>
      <c r="D19" s="315"/>
      <c r="E19" s="312" t="s">
        <v>190</v>
      </c>
      <c r="F19" s="312"/>
      <c r="G19" s="158"/>
    </row>
    <row r="20" spans="1:7" ht="39.950000000000003" customHeight="1">
      <c r="A20" s="159">
        <v>1</v>
      </c>
      <c r="B20" s="157"/>
      <c r="C20" s="309"/>
      <c r="D20" s="309"/>
      <c r="E20" s="311"/>
      <c r="F20" s="311"/>
      <c r="G20" s="156"/>
    </row>
    <row r="21" spans="1:7" ht="39.950000000000003" customHeight="1">
      <c r="A21" s="159">
        <v>2</v>
      </c>
      <c r="B21" s="157"/>
      <c r="C21" s="309"/>
      <c r="D21" s="309"/>
      <c r="E21" s="309"/>
      <c r="F21" s="309"/>
      <c r="G21" s="156"/>
    </row>
    <row r="22" spans="1:7" ht="39.950000000000003" customHeight="1">
      <c r="A22" s="159">
        <v>3</v>
      </c>
      <c r="B22" s="157"/>
      <c r="C22" s="309"/>
      <c r="D22" s="309"/>
      <c r="E22" s="309"/>
      <c r="F22" s="309"/>
      <c r="G22" s="156"/>
    </row>
    <row r="23" spans="1:7" ht="39.950000000000003" customHeight="1">
      <c r="A23" s="159">
        <v>4</v>
      </c>
      <c r="B23" s="157"/>
      <c r="C23" s="309"/>
      <c r="D23" s="309"/>
      <c r="E23" s="309"/>
      <c r="F23" s="309"/>
      <c r="G23" s="156"/>
    </row>
    <row r="24" spans="1:7" ht="39.950000000000003" customHeight="1">
      <c r="A24" s="159">
        <v>5</v>
      </c>
      <c r="B24" s="157"/>
      <c r="C24" s="309"/>
      <c r="D24" s="309"/>
      <c r="E24" s="309"/>
      <c r="F24" s="309"/>
      <c r="G24" s="156"/>
    </row>
    <row r="28" spans="1:7" ht="33" thickBot="1">
      <c r="A28" s="310" t="s">
        <v>182</v>
      </c>
      <c r="B28" s="310"/>
      <c r="C28" s="310"/>
      <c r="D28" s="310"/>
    </row>
    <row r="29" spans="1:7" ht="31.5">
      <c r="A29" s="160" t="s">
        <v>14</v>
      </c>
      <c r="B29" s="161" t="s">
        <v>92</v>
      </c>
      <c r="C29" s="314" t="s">
        <v>188</v>
      </c>
      <c r="D29" s="317"/>
      <c r="E29" s="314" t="s">
        <v>190</v>
      </c>
      <c r="F29" s="315"/>
    </row>
    <row r="30" spans="1:7" ht="27.75">
      <c r="A30" s="159">
        <v>1</v>
      </c>
      <c r="B30" s="157"/>
      <c r="C30" s="309"/>
      <c r="D30" s="309"/>
      <c r="E30" s="311"/>
      <c r="F30" s="311"/>
    </row>
    <row r="31" spans="1:7" ht="27.75">
      <c r="A31" s="159">
        <v>2</v>
      </c>
      <c r="B31" s="157"/>
      <c r="C31" s="309"/>
      <c r="D31" s="309"/>
      <c r="E31" s="309"/>
      <c r="F31" s="309"/>
    </row>
    <row r="32" spans="1:7" ht="27.75">
      <c r="A32" s="159">
        <v>3</v>
      </c>
      <c r="B32" s="157"/>
      <c r="C32" s="309"/>
      <c r="D32" s="309"/>
      <c r="E32" s="309"/>
      <c r="F32" s="309"/>
    </row>
    <row r="33" spans="1:6" ht="27.75">
      <c r="A33" s="159">
        <v>4</v>
      </c>
      <c r="B33" s="157"/>
      <c r="C33" s="309"/>
      <c r="D33" s="309"/>
      <c r="E33" s="309"/>
      <c r="F33" s="309"/>
    </row>
    <row r="34" spans="1:6" ht="27.75">
      <c r="A34" s="159">
        <v>5</v>
      </c>
      <c r="B34" s="157"/>
      <c r="C34" s="309"/>
      <c r="D34" s="309"/>
      <c r="E34" s="309"/>
      <c r="F34" s="309"/>
    </row>
    <row r="38" spans="1:6" ht="33" thickBot="1">
      <c r="A38" s="310" t="s">
        <v>183</v>
      </c>
      <c r="B38" s="310"/>
      <c r="C38" s="310"/>
      <c r="D38" s="310"/>
    </row>
    <row r="39" spans="1:6" ht="31.5">
      <c r="A39" s="160" t="s">
        <v>14</v>
      </c>
      <c r="B39" s="161" t="s">
        <v>26</v>
      </c>
      <c r="C39" s="314" t="s">
        <v>189</v>
      </c>
      <c r="D39" s="317"/>
      <c r="E39" s="314" t="s">
        <v>190</v>
      </c>
      <c r="F39" s="315"/>
    </row>
    <row r="40" spans="1:6" ht="27.75">
      <c r="A40" s="159">
        <v>1</v>
      </c>
      <c r="B40" s="157"/>
      <c r="C40" s="309"/>
      <c r="D40" s="309"/>
      <c r="E40" s="311"/>
      <c r="F40" s="311"/>
    </row>
    <row r="41" spans="1:6" ht="27.75">
      <c r="A41" s="159">
        <v>2</v>
      </c>
      <c r="B41" s="157"/>
      <c r="C41" s="309"/>
      <c r="D41" s="309"/>
      <c r="E41" s="309"/>
      <c r="F41" s="309"/>
    </row>
    <row r="42" spans="1:6" ht="27.75">
      <c r="A42" s="159">
        <v>3</v>
      </c>
      <c r="B42" s="157"/>
      <c r="C42" s="309"/>
      <c r="D42" s="309"/>
      <c r="E42" s="309"/>
      <c r="F42" s="309"/>
    </row>
    <row r="43" spans="1:6" ht="27.75">
      <c r="A43" s="159">
        <v>4</v>
      </c>
      <c r="B43" s="157"/>
      <c r="C43" s="309"/>
      <c r="D43" s="309"/>
      <c r="E43" s="309"/>
      <c r="F43" s="309"/>
    </row>
    <row r="44" spans="1:6" ht="27.75">
      <c r="A44" s="159">
        <v>5</v>
      </c>
      <c r="B44" s="157"/>
      <c r="C44" s="309"/>
      <c r="D44" s="309"/>
      <c r="E44" s="309"/>
      <c r="F44" s="309"/>
    </row>
    <row r="48" spans="1:6" ht="33" thickBot="1">
      <c r="A48" s="310" t="s">
        <v>184</v>
      </c>
      <c r="B48" s="310"/>
      <c r="C48" s="318"/>
      <c r="D48" s="318"/>
    </row>
    <row r="49" spans="1:6" ht="31.5">
      <c r="A49" s="160" t="s">
        <v>14</v>
      </c>
      <c r="B49" s="161" t="s">
        <v>26</v>
      </c>
      <c r="C49" s="312" t="s">
        <v>189</v>
      </c>
      <c r="D49" s="312"/>
      <c r="E49" s="312" t="s">
        <v>190</v>
      </c>
      <c r="F49" s="312"/>
    </row>
    <row r="50" spans="1:6" ht="27.75">
      <c r="A50" s="159">
        <v>1</v>
      </c>
      <c r="B50" s="157"/>
      <c r="C50" s="309"/>
      <c r="D50" s="309"/>
      <c r="E50" s="311"/>
      <c r="F50" s="311"/>
    </row>
    <row r="51" spans="1:6" ht="27.75">
      <c r="A51" s="159">
        <v>2</v>
      </c>
      <c r="B51" s="157"/>
      <c r="C51" s="309"/>
      <c r="D51" s="309"/>
      <c r="E51" s="309"/>
      <c r="F51" s="309"/>
    </row>
    <row r="52" spans="1:6" ht="27.75">
      <c r="A52" s="159">
        <v>3</v>
      </c>
      <c r="B52" s="157"/>
      <c r="C52" s="309"/>
      <c r="D52" s="309"/>
      <c r="E52" s="309"/>
      <c r="F52" s="309"/>
    </row>
    <row r="53" spans="1:6" ht="27.75">
      <c r="A53" s="159">
        <v>4</v>
      </c>
      <c r="B53" s="157"/>
      <c r="C53" s="309"/>
      <c r="D53" s="309"/>
      <c r="E53" s="309"/>
      <c r="F53" s="309"/>
    </row>
    <row r="54" spans="1:6" ht="27.75">
      <c r="A54" s="159">
        <v>5</v>
      </c>
      <c r="B54" s="157"/>
      <c r="C54" s="309"/>
      <c r="D54" s="309"/>
      <c r="E54" s="309"/>
      <c r="F54" s="309"/>
    </row>
    <row r="58" spans="1:6" ht="33.75">
      <c r="A58" s="316" t="s">
        <v>225</v>
      </c>
      <c r="B58" s="316"/>
      <c r="C58" s="316"/>
      <c r="D58" s="316"/>
      <c r="E58" s="316"/>
      <c r="F58" s="316"/>
    </row>
    <row r="61" spans="1:6" ht="33" thickBot="1">
      <c r="A61" s="310" t="s">
        <v>193</v>
      </c>
      <c r="B61" s="310"/>
      <c r="C61" s="310"/>
      <c r="D61" s="310"/>
    </row>
    <row r="62" spans="1:6" ht="31.5">
      <c r="A62" s="160" t="s">
        <v>14</v>
      </c>
      <c r="B62" s="163" t="s">
        <v>26</v>
      </c>
      <c r="C62" s="314" t="s">
        <v>189</v>
      </c>
      <c r="D62" s="317"/>
      <c r="E62" s="314" t="s">
        <v>190</v>
      </c>
      <c r="F62" s="315"/>
    </row>
    <row r="63" spans="1:6" ht="27.75">
      <c r="A63" s="159">
        <v>1</v>
      </c>
      <c r="B63" s="157"/>
      <c r="C63" s="309"/>
      <c r="D63" s="309"/>
      <c r="E63" s="311"/>
      <c r="F63" s="311"/>
    </row>
    <row r="64" spans="1:6" ht="27.75">
      <c r="A64" s="159">
        <v>2</v>
      </c>
      <c r="B64" s="157"/>
      <c r="C64" s="309"/>
      <c r="D64" s="309"/>
      <c r="E64" s="309"/>
      <c r="F64" s="309"/>
    </row>
    <row r="65" spans="1:6" ht="27.75">
      <c r="A65" s="159">
        <v>3</v>
      </c>
      <c r="B65" s="157"/>
      <c r="C65" s="309"/>
      <c r="D65" s="309"/>
      <c r="E65" s="309"/>
      <c r="F65" s="309"/>
    </row>
    <row r="66" spans="1:6" ht="27.75">
      <c r="A66" s="159">
        <v>4</v>
      </c>
      <c r="B66" s="157"/>
      <c r="C66" s="309"/>
      <c r="D66" s="309"/>
      <c r="E66" s="309"/>
      <c r="F66" s="309"/>
    </row>
    <row r="67" spans="1:6" ht="27.75">
      <c r="A67" s="159">
        <v>5</v>
      </c>
      <c r="B67" s="157"/>
      <c r="C67" s="309"/>
      <c r="D67" s="309"/>
      <c r="E67" s="309"/>
      <c r="F67" s="309"/>
    </row>
    <row r="70" spans="1:6" ht="33" thickBot="1">
      <c r="A70" s="310" t="s">
        <v>194</v>
      </c>
      <c r="B70" s="310"/>
      <c r="C70" s="310"/>
      <c r="D70" s="310"/>
    </row>
    <row r="71" spans="1:6" ht="31.5">
      <c r="A71" s="160" t="s">
        <v>14</v>
      </c>
      <c r="B71" s="163" t="s">
        <v>26</v>
      </c>
      <c r="C71" s="314" t="s">
        <v>189</v>
      </c>
      <c r="D71" s="317"/>
      <c r="E71" s="314" t="s">
        <v>190</v>
      </c>
      <c r="F71" s="315"/>
    </row>
    <row r="72" spans="1:6" ht="27.75">
      <c r="A72" s="159">
        <v>1</v>
      </c>
      <c r="B72" s="157"/>
      <c r="C72" s="309"/>
      <c r="D72" s="309"/>
      <c r="E72" s="311"/>
      <c r="F72" s="311"/>
    </row>
    <row r="73" spans="1:6" ht="27.75">
      <c r="A73" s="159">
        <v>2</v>
      </c>
      <c r="B73" s="157"/>
      <c r="C73" s="309"/>
      <c r="D73" s="309"/>
      <c r="E73" s="309"/>
      <c r="F73" s="309"/>
    </row>
    <row r="74" spans="1:6" ht="27.75">
      <c r="A74" s="159">
        <v>3</v>
      </c>
      <c r="B74" s="157"/>
      <c r="C74" s="309"/>
      <c r="D74" s="309"/>
      <c r="E74" s="309"/>
      <c r="F74" s="309"/>
    </row>
    <row r="75" spans="1:6" ht="27.75">
      <c r="A75" s="159">
        <v>4</v>
      </c>
      <c r="B75" s="157"/>
      <c r="C75" s="309"/>
      <c r="D75" s="309"/>
      <c r="E75" s="309"/>
      <c r="F75" s="309"/>
    </row>
    <row r="76" spans="1:6" ht="27.75">
      <c r="A76" s="159">
        <v>5</v>
      </c>
      <c r="B76" s="157"/>
      <c r="C76" s="309"/>
      <c r="D76" s="309"/>
      <c r="E76" s="309"/>
      <c r="F76" s="309"/>
    </row>
    <row r="79" spans="1:6" ht="33" thickBot="1">
      <c r="A79" s="310" t="s">
        <v>195</v>
      </c>
      <c r="B79" s="310"/>
      <c r="C79" s="310"/>
      <c r="D79" s="310"/>
    </row>
    <row r="80" spans="1:6" ht="31.5">
      <c r="A80" s="160" t="s">
        <v>14</v>
      </c>
      <c r="B80" s="163" t="s">
        <v>198</v>
      </c>
      <c r="C80" s="319" t="s">
        <v>197</v>
      </c>
      <c r="D80" s="320"/>
      <c r="E80" s="314" t="s">
        <v>190</v>
      </c>
      <c r="F80" s="315"/>
    </row>
    <row r="81" spans="1:6" ht="27.75">
      <c r="A81" s="159">
        <v>1</v>
      </c>
      <c r="B81" s="157"/>
      <c r="C81" s="309"/>
      <c r="D81" s="309"/>
      <c r="E81" s="311"/>
      <c r="F81" s="311"/>
    </row>
    <row r="82" spans="1:6" ht="27.75">
      <c r="A82" s="159">
        <v>2</v>
      </c>
      <c r="B82" s="157"/>
      <c r="C82" s="309"/>
      <c r="D82" s="309"/>
      <c r="E82" s="309"/>
      <c r="F82" s="309"/>
    </row>
    <row r="83" spans="1:6" ht="27.75">
      <c r="A83" s="159">
        <v>3</v>
      </c>
      <c r="B83" s="157"/>
      <c r="C83" s="309"/>
      <c r="D83" s="309"/>
      <c r="E83" s="309"/>
      <c r="F83" s="309"/>
    </row>
    <row r="84" spans="1:6" ht="27.75">
      <c r="A84" s="159">
        <v>4</v>
      </c>
      <c r="B84" s="157"/>
      <c r="C84" s="309"/>
      <c r="D84" s="309"/>
      <c r="E84" s="309"/>
      <c r="F84" s="309"/>
    </row>
    <row r="85" spans="1:6" ht="27.75">
      <c r="A85" s="159">
        <v>5</v>
      </c>
      <c r="B85" s="157"/>
      <c r="C85" s="309"/>
      <c r="D85" s="309"/>
      <c r="E85" s="309"/>
      <c r="F85" s="309"/>
    </row>
    <row r="88" spans="1:6" ht="33" thickBot="1">
      <c r="A88" s="310" t="s">
        <v>196</v>
      </c>
      <c r="B88" s="310"/>
      <c r="C88" s="310"/>
      <c r="D88" s="310"/>
    </row>
    <row r="89" spans="1:6" ht="31.5">
      <c r="A89" s="160" t="s">
        <v>14</v>
      </c>
      <c r="B89" s="163" t="s">
        <v>198</v>
      </c>
      <c r="C89" s="314" t="s">
        <v>189</v>
      </c>
      <c r="D89" s="317"/>
      <c r="E89" s="314" t="s">
        <v>190</v>
      </c>
      <c r="F89" s="315"/>
    </row>
    <row r="90" spans="1:6" ht="27.75">
      <c r="A90" s="159">
        <v>1</v>
      </c>
      <c r="B90" s="157"/>
      <c r="C90" s="309"/>
      <c r="D90" s="309"/>
      <c r="E90" s="311"/>
      <c r="F90" s="311"/>
    </row>
    <row r="91" spans="1:6" ht="27.75">
      <c r="A91" s="159">
        <v>2</v>
      </c>
      <c r="B91" s="157"/>
      <c r="C91" s="309"/>
      <c r="D91" s="309"/>
      <c r="E91" s="309"/>
      <c r="F91" s="309"/>
    </row>
    <row r="92" spans="1:6" ht="27.75">
      <c r="A92" s="159">
        <v>3</v>
      </c>
      <c r="B92" s="157"/>
      <c r="C92" s="309"/>
      <c r="D92" s="309"/>
      <c r="E92" s="309"/>
      <c r="F92" s="309"/>
    </row>
    <row r="93" spans="1:6" ht="27.75">
      <c r="A93" s="159">
        <v>4</v>
      </c>
      <c r="B93" s="157"/>
      <c r="C93" s="309"/>
      <c r="D93" s="309"/>
      <c r="E93" s="309"/>
      <c r="F93" s="309"/>
    </row>
    <row r="94" spans="1:6" ht="27.75">
      <c r="A94" s="159">
        <v>5</v>
      </c>
      <c r="B94" s="157"/>
      <c r="C94" s="309"/>
      <c r="D94" s="309"/>
      <c r="E94" s="309"/>
      <c r="F94" s="309"/>
    </row>
  </sheetData>
  <sheetProtection algorithmName="SHA-512" hashValue="oZ5tG7rlb7Deh9pEL2oPlGrf5Hf0FT55ptECVBMbxyRiTAqFWuuUJaxm2MNAEHFkL1vHUCMv86fOeG1k8fFsKw==" saltValue="aGXBoNqZzo0KYDX+rhVoCA==" spinCount="100000" sheet="1" objects="1" scenarios="1"/>
  <protectedRanges>
    <protectedRange sqref="A16:F107" name="Range3"/>
    <protectedRange sqref="B13" name="Range2"/>
  </protectedRanges>
  <mergeCells count="108">
    <mergeCell ref="C94:D94"/>
    <mergeCell ref="E94:F94"/>
    <mergeCell ref="C91:D91"/>
    <mergeCell ref="E91:F91"/>
    <mergeCell ref="C92:D92"/>
    <mergeCell ref="E92:F92"/>
    <mergeCell ref="C93:D93"/>
    <mergeCell ref="E93:F93"/>
    <mergeCell ref="A88:D88"/>
    <mergeCell ref="C89:D89"/>
    <mergeCell ref="E89:F89"/>
    <mergeCell ref="C90:D90"/>
    <mergeCell ref="E90:F90"/>
    <mergeCell ref="C83:D83"/>
    <mergeCell ref="E83:F83"/>
    <mergeCell ref="C84:D84"/>
    <mergeCell ref="E84:F84"/>
    <mergeCell ref="C85:D85"/>
    <mergeCell ref="E85:F85"/>
    <mergeCell ref="C80:D80"/>
    <mergeCell ref="E80:F80"/>
    <mergeCell ref="C81:D81"/>
    <mergeCell ref="E81:F81"/>
    <mergeCell ref="C82:D82"/>
    <mergeCell ref="E82:F82"/>
    <mergeCell ref="C75:D75"/>
    <mergeCell ref="E75:F75"/>
    <mergeCell ref="C76:D76"/>
    <mergeCell ref="E76:F76"/>
    <mergeCell ref="A79:D79"/>
    <mergeCell ref="C72:D72"/>
    <mergeCell ref="E72:F72"/>
    <mergeCell ref="C73:D73"/>
    <mergeCell ref="E73:F73"/>
    <mergeCell ref="C74:D74"/>
    <mergeCell ref="E74:F74"/>
    <mergeCell ref="C67:D67"/>
    <mergeCell ref="E67:F67"/>
    <mergeCell ref="A70:D70"/>
    <mergeCell ref="C71:D71"/>
    <mergeCell ref="E71:F71"/>
    <mergeCell ref="C64:D64"/>
    <mergeCell ref="E64:F64"/>
    <mergeCell ref="C65:D65"/>
    <mergeCell ref="E65:F65"/>
    <mergeCell ref="C66:D66"/>
    <mergeCell ref="E66:F66"/>
    <mergeCell ref="A58:F58"/>
    <mergeCell ref="A61:D61"/>
    <mergeCell ref="C62:D62"/>
    <mergeCell ref="E62:F62"/>
    <mergeCell ref="C63:D63"/>
    <mergeCell ref="E63:F63"/>
    <mergeCell ref="C54:D54"/>
    <mergeCell ref="E54:F54"/>
    <mergeCell ref="C51:D51"/>
    <mergeCell ref="E51:F51"/>
    <mergeCell ref="C52:D52"/>
    <mergeCell ref="E52:F52"/>
    <mergeCell ref="C53:D53"/>
    <mergeCell ref="E53:F53"/>
    <mergeCell ref="A48:D48"/>
    <mergeCell ref="C49:D49"/>
    <mergeCell ref="E49:F49"/>
    <mergeCell ref="C50:D50"/>
    <mergeCell ref="E50:F50"/>
    <mergeCell ref="E40:F40"/>
    <mergeCell ref="E41:F41"/>
    <mergeCell ref="E42:F42"/>
    <mergeCell ref="E43:F43"/>
    <mergeCell ref="E44:F44"/>
    <mergeCell ref="C41:D41"/>
    <mergeCell ref="C42:D42"/>
    <mergeCell ref="C43:D43"/>
    <mergeCell ref="C44:D44"/>
    <mergeCell ref="E34:F34"/>
    <mergeCell ref="E39:F39"/>
    <mergeCell ref="C33:D33"/>
    <mergeCell ref="C34:D34"/>
    <mergeCell ref="A38:D38"/>
    <mergeCell ref="C39:D39"/>
    <mergeCell ref="C40:D40"/>
    <mergeCell ref="A28:D28"/>
    <mergeCell ref="C29:D29"/>
    <mergeCell ref="C30:D30"/>
    <mergeCell ref="C31:D31"/>
    <mergeCell ref="C32:D32"/>
    <mergeCell ref="E29:F29"/>
    <mergeCell ref="E30:F30"/>
    <mergeCell ref="E31:F31"/>
    <mergeCell ref="E32:F32"/>
    <mergeCell ref="E33:F33"/>
    <mergeCell ref="C23:D23"/>
    <mergeCell ref="C24:D24"/>
    <mergeCell ref="C21:D21"/>
    <mergeCell ref="C22:D22"/>
    <mergeCell ref="A18:D18"/>
    <mergeCell ref="E20:F20"/>
    <mergeCell ref="E19:F19"/>
    <mergeCell ref="A2:F2"/>
    <mergeCell ref="A11:D11"/>
    <mergeCell ref="C19:D19"/>
    <mergeCell ref="C20:D20"/>
    <mergeCell ref="A16:F16"/>
    <mergeCell ref="E21:F21"/>
    <mergeCell ref="E22:F22"/>
    <mergeCell ref="E23:F23"/>
    <mergeCell ref="E24:F24"/>
  </mergeCells>
  <pageMargins left="0.7" right="0.7" top="0.75" bottom="0.75" header="0.3" footer="0.3"/>
  <pageSetup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EB6B6E-121F-444A-8046-9EB26967D840}">
          <x14:formula1>
            <xm:f>'اطلاعات پایه '!$F$52:$F$56</xm:f>
          </x14:formula1>
          <xm:sqref>B13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  <pageSetUpPr fitToPage="1"/>
  </sheetPr>
  <dimension ref="B1:N18"/>
  <sheetViews>
    <sheetView rightToLeft="1" zoomScale="70" zoomScaleNormal="70" workbookViewId="0">
      <selection activeCell="F7" sqref="F7"/>
    </sheetView>
  </sheetViews>
  <sheetFormatPr defaultColWidth="10.875" defaultRowHeight="22.5"/>
  <cols>
    <col min="1" max="1" width="4" style="1" customWidth="1"/>
    <col min="2" max="2" width="16.875" style="1" customWidth="1"/>
    <col min="3" max="3" width="52.875" style="1" customWidth="1"/>
    <col min="4" max="4" width="41.125" style="1" customWidth="1"/>
    <col min="5" max="6" width="18.125" style="1" customWidth="1"/>
    <col min="7" max="7" width="31.875" style="1" customWidth="1"/>
    <col min="8" max="8" width="17.625" style="1" customWidth="1"/>
    <col min="9" max="9" width="7.75" style="1" customWidth="1"/>
    <col min="10" max="10" width="14.25" style="1" customWidth="1"/>
    <col min="11" max="11" width="13.875" style="1" customWidth="1"/>
    <col min="12" max="12" width="14.125" style="1" customWidth="1"/>
    <col min="13" max="14" width="13.125" style="1" customWidth="1"/>
    <col min="15" max="17" width="10.875" style="1"/>
    <col min="18" max="18" width="20.5" style="1" customWidth="1"/>
    <col min="19" max="16384" width="10.875" style="1"/>
  </cols>
  <sheetData>
    <row r="1" spans="2:14" ht="30" customHeight="1">
      <c r="B1" s="282" t="s">
        <v>200</v>
      </c>
      <c r="C1" s="282"/>
      <c r="D1" s="282"/>
      <c r="E1" s="282"/>
      <c r="F1" s="282"/>
      <c r="G1" s="282"/>
      <c r="H1" s="282"/>
      <c r="I1" s="2"/>
      <c r="J1" s="8"/>
      <c r="K1" s="323"/>
      <c r="L1" s="323"/>
      <c r="M1" s="15"/>
      <c r="N1" s="15"/>
    </row>
    <row r="2" spans="2:14" ht="29.1" customHeight="1"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16"/>
      <c r="N2" s="16"/>
    </row>
    <row r="3" spans="2:14" ht="46.5" customHeight="1">
      <c r="B3" s="169" t="s">
        <v>14</v>
      </c>
      <c r="C3" s="324" t="s">
        <v>201</v>
      </c>
      <c r="D3" s="324"/>
      <c r="E3" s="170" t="s">
        <v>202</v>
      </c>
      <c r="F3" s="172" t="s">
        <v>190</v>
      </c>
      <c r="G3" s="155" t="s">
        <v>80</v>
      </c>
    </row>
    <row r="4" spans="2:14" ht="33.75" customHeight="1">
      <c r="B4" s="325">
        <v>1</v>
      </c>
      <c r="C4" s="326" t="s">
        <v>203</v>
      </c>
      <c r="D4" s="167" t="s">
        <v>204</v>
      </c>
      <c r="E4" s="168">
        <v>50</v>
      </c>
      <c r="F4" s="332"/>
      <c r="G4" s="329">
        <f>IF(C18='اطلاعات پایه '!B47,'امتیاز مالی'!E4,IF(C18='اطلاعات پایه '!B48,30,IF(C18='اطلاعات پایه '!B49,10)))</f>
        <v>50</v>
      </c>
    </row>
    <row r="5" spans="2:14" ht="33">
      <c r="B5" s="325"/>
      <c r="C5" s="326"/>
      <c r="D5" s="167" t="s">
        <v>205</v>
      </c>
      <c r="E5" s="168">
        <v>30</v>
      </c>
      <c r="F5" s="333"/>
      <c r="G5" s="330"/>
    </row>
    <row r="6" spans="2:14" ht="33">
      <c r="B6" s="325"/>
      <c r="C6" s="326"/>
      <c r="D6" s="167" t="s">
        <v>206</v>
      </c>
      <c r="E6" s="168">
        <v>10</v>
      </c>
      <c r="F6" s="334"/>
      <c r="G6" s="331"/>
    </row>
    <row r="7" spans="2:14" ht="36.75">
      <c r="B7" s="168">
        <v>2</v>
      </c>
      <c r="C7" s="326" t="s">
        <v>207</v>
      </c>
      <c r="D7" s="326"/>
      <c r="E7" s="168">
        <v>25</v>
      </c>
      <c r="F7" s="177" t="s">
        <v>51</v>
      </c>
      <c r="G7" s="182">
        <f>VLOOKUP(F7,'اطلاعات پایه '!D47:E48,2,0)</f>
        <v>25</v>
      </c>
    </row>
    <row r="8" spans="2:14" ht="62.25" customHeight="1">
      <c r="B8" s="168">
        <v>3</v>
      </c>
      <c r="C8" s="326" t="s">
        <v>208</v>
      </c>
      <c r="D8" s="326"/>
      <c r="E8" s="168">
        <v>25</v>
      </c>
      <c r="F8" s="181"/>
      <c r="G8" s="182"/>
    </row>
    <row r="11" spans="2:14" ht="30.75">
      <c r="H11" s="321" t="s">
        <v>222</v>
      </c>
      <c r="I11" s="321"/>
      <c r="K11" s="203" t="s">
        <v>129</v>
      </c>
    </row>
    <row r="12" spans="2:14" ht="33" customHeight="1">
      <c r="B12" s="327" t="s">
        <v>209</v>
      </c>
      <c r="C12" s="328"/>
      <c r="D12" s="328"/>
      <c r="H12" s="322">
        <f>SUM(G4:G8)</f>
        <v>75</v>
      </c>
      <c r="I12" s="322"/>
      <c r="K12" s="233">
        <f>H12*7/100</f>
        <v>5.25</v>
      </c>
    </row>
    <row r="13" spans="2:14" ht="33.75" customHeight="1">
      <c r="B13" s="328"/>
      <c r="C13" s="328"/>
      <c r="D13" s="328"/>
    </row>
    <row r="14" spans="2:14" ht="33.75" customHeight="1">
      <c r="B14" s="328"/>
      <c r="C14" s="328"/>
      <c r="D14" s="328"/>
    </row>
    <row r="17" spans="2:3" ht="33.75">
      <c r="B17" s="201" t="s">
        <v>14</v>
      </c>
      <c r="C17" s="201" t="s">
        <v>210</v>
      </c>
    </row>
    <row r="18" spans="2:3" ht="31.5">
      <c r="B18" s="171">
        <v>1</v>
      </c>
      <c r="C18" s="176" t="s">
        <v>204</v>
      </c>
    </row>
  </sheetData>
  <sheetProtection algorithmName="SHA-512" hashValue="VfvuHI96IC/hzbvKtRcmagco4tF2ngkAV40PR8V+S3/NbWDVKRc2J3dd7IXA8eH+ErQsOQoiwI7HZQfxHbEiRA==" saltValue="aXCBdv1sbd2M6/O15s3QMg==" spinCount="100000" sheet="1" objects="1" scenarios="1"/>
  <protectedRanges>
    <protectedRange sqref="F4:F8" name="Range3"/>
    <protectedRange sqref="C18" name="Range2"/>
  </protectedRanges>
  <mergeCells count="12">
    <mergeCell ref="H11:I11"/>
    <mergeCell ref="H12:I12"/>
    <mergeCell ref="B1:H1"/>
    <mergeCell ref="K1:L1"/>
    <mergeCell ref="C3:D3"/>
    <mergeCell ref="B4:B6"/>
    <mergeCell ref="C4:C6"/>
    <mergeCell ref="C7:D7"/>
    <mergeCell ref="C8:D8"/>
    <mergeCell ref="B12:D14"/>
    <mergeCell ref="G4:G6"/>
    <mergeCell ref="F4:F6"/>
  </mergeCells>
  <pageMargins left="0.7" right="0.7" top="0.75" bottom="0.75" header="0.3" footer="0.3"/>
  <pageSetup scale="5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7F4312B-2B98-47DD-BA4D-6B44D312C069}">
          <x14:formula1>
            <xm:f>'اطلاعات پایه '!$B$47:$B$49</xm:f>
          </x14:formula1>
          <xm:sqref>C18</xm:sqref>
        </x14:dataValidation>
        <x14:dataValidation type="list" allowBlank="1" showInputMessage="1" showErrorMessage="1" xr:uid="{0F57AC41-5E8A-4E13-BC5A-6FFFBE20EC0F}">
          <x14:formula1>
            <xm:f>'اطلاعات پایه '!$D$47:$D$48</xm:f>
          </x14:formula1>
          <xm:sqref>F7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اطلاعات پایه </vt:lpstr>
      <vt:lpstr>امتیاز کل</vt:lpstr>
      <vt:lpstr>اطلاعات ثبتی شرکت</vt:lpstr>
      <vt:lpstr>تجربه (سابقه اجرائی) بازرس</vt:lpstr>
      <vt:lpstr>ارزیابی کارفرمایان قبلی</vt:lpstr>
      <vt:lpstr>ساختار سازمانی </vt:lpstr>
      <vt:lpstr>سوابق آموزشی و تجهیزات فنی</vt:lpstr>
      <vt:lpstr>امتیاز مالی</vt:lpstr>
      <vt:lpstr>نظام مدیریت کیفیت</vt:lpstr>
      <vt:lpstr>دارابودن شعب عضویت در مراجع و</vt:lpstr>
      <vt:lpstr>'امتیاز مالی'!Print_Area</vt:lpstr>
      <vt:lpstr>'سوابق آموزشی و تجهیزات فنی'!Print_Area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Hamid Hajiabolghasem</cp:lastModifiedBy>
  <cp:lastPrinted>2022-06-18T05:01:33Z</cp:lastPrinted>
  <dcterms:created xsi:type="dcterms:W3CDTF">2020-02-21T18:43:35Z</dcterms:created>
  <dcterms:modified xsi:type="dcterms:W3CDTF">2025-04-27T08:17:44Z</dcterms:modified>
</cp:coreProperties>
</file>